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 firstSheet="24" activeTab="30"/>
  </bookViews>
  <sheets>
    <sheet name="기준년도설정" sheetId="48" r:id="rId1"/>
    <sheet name="exptE-FD-H_pc_od_zone_O_YYMMDD" sheetId="61" r:id="rId2"/>
    <sheet name="exptE-FD-H_pc_od_zone_D_YYMMDD" sheetId="62" r:id="rId3"/>
    <sheet name="exptE-FD-H_bus_od_zone_O_YYMMDD" sheetId="63" r:id="rId4"/>
    <sheet name="exptE-FD-H_bus_od_zone_D_YYMMDD" sheetId="64" r:id="rId5"/>
    <sheet name="exptE-FD-F_fod_zone_O_YYMMDD" sheetId="65" r:id="rId6"/>
    <sheet name="exptE-FD-F_fod_zone_D_YYMMDD" sheetId="66" r:id="rId7"/>
    <sheet name="exptD-FD-H_pc_od_zone_O_YYMMDD" sheetId="67" r:id="rId8"/>
    <sheet name="exptD-FD-H_pc_od_zone_D_YYMMDD" sheetId="68" r:id="rId9"/>
    <sheet name="exptD-FD-H_bus_od_zone_O_YYMMDD" sheetId="69" r:id="rId10"/>
    <sheet name="exptD-FD-H_bus_od_zone_D_YYMMDD" sheetId="70" r:id="rId11"/>
    <sheet name="exptD-FD-F_fod_zone_O_YYMMDD" sheetId="71" r:id="rId12"/>
    <sheet name="exptD-FD-F_fod_zone_D_YYMMDD" sheetId="72" r:id="rId13"/>
    <sheet name="exptC-FD-H_pc_od_zone_O_YYMMDD" sheetId="73" r:id="rId14"/>
    <sheet name="exptC-FD-H_pc_od_zone_D_YYMMDD" sheetId="74" r:id="rId15"/>
    <sheet name="exptC-FD-H_bus_od_zone_O_YYMMDD" sheetId="75" r:id="rId16"/>
    <sheet name="exptC-FD-H_bus_od_zone_D_YYMMDD" sheetId="76" r:id="rId17"/>
    <sheet name="exptC-FD-F_fod_zone_O_YYMMDD" sheetId="77" r:id="rId18"/>
    <sheet name="exptC-FD-F_fod_zone_D_YYMMDD" sheetId="78" r:id="rId19"/>
    <sheet name="exptB-FD-H_pc_od_zone_O_YYMMDD" sheetId="79" r:id="rId20"/>
    <sheet name="exptB-FD-H_pc_od_zone_D_YYMMDD" sheetId="80" r:id="rId21"/>
    <sheet name="exptB-FD-H_bus_od_zone_O_YYMMDD" sheetId="81" r:id="rId22"/>
    <sheet name="exptB-FD-H_bus_od_zone_D_YYMMDD" sheetId="82" r:id="rId23"/>
    <sheet name="exptB-FD-F_fod_zone_O_YYMMDD" sheetId="83" r:id="rId24"/>
    <sheet name="exptB-FD-F_fod_zone_D_YYMMDD" sheetId="84" r:id="rId25"/>
    <sheet name="exptA-FD-H_pc_od_zone_O_YYMMDD" sheetId="85" r:id="rId26"/>
    <sheet name="exptA-FD-H_pc_od_zone_D_YYMMDD" sheetId="86" r:id="rId27"/>
    <sheet name="exptA-FD-H_bus_od_zone_O_YYMMDD" sheetId="87" r:id="rId28"/>
    <sheet name="exptA-FD-H_bus_od_zone_D_YYMMDD" sheetId="88" r:id="rId29"/>
    <sheet name="exptA-FD-F_fod_zone_O_YYMMDD" sheetId="89" r:id="rId30"/>
    <sheet name="exptA-FD-F_fod_zone_D_YYMMDD" sheetId="90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50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2" i="90" l="1"/>
  <c r="A2" i="89"/>
  <c r="C2" i="88"/>
  <c r="A2" i="88"/>
  <c r="C2" i="87"/>
  <c r="A2" i="87"/>
  <c r="C2" i="86"/>
  <c r="A2" i="86"/>
  <c r="C2" i="85"/>
  <c r="A2" i="85"/>
  <c r="B2" i="84"/>
  <c r="A2" i="84"/>
  <c r="B2" i="83"/>
  <c r="A2" i="83"/>
  <c r="C2" i="82"/>
  <c r="B2" i="82"/>
  <c r="A2" i="82"/>
  <c r="C2" i="81"/>
  <c r="B2" i="81"/>
  <c r="A2" i="81"/>
  <c r="C2" i="80"/>
  <c r="B2" i="80"/>
  <c r="A2" i="80"/>
  <c r="C2" i="79"/>
  <c r="B2" i="79"/>
  <c r="A2" i="79"/>
  <c r="B2" i="78"/>
  <c r="A2" i="78"/>
  <c r="B2" i="77"/>
  <c r="A2" i="77"/>
  <c r="C2" i="76"/>
  <c r="B2" i="76"/>
  <c r="A2" i="76"/>
  <c r="C2" i="75"/>
  <c r="B2" i="75"/>
  <c r="A2" i="75"/>
  <c r="C2" i="74"/>
  <c r="B2" i="74"/>
  <c r="A2" i="74"/>
  <c r="C2" i="73"/>
  <c r="B2" i="73"/>
  <c r="A2" i="73"/>
  <c r="B2" i="72"/>
  <c r="A2" i="72"/>
  <c r="B2" i="71"/>
  <c r="A2" i="71"/>
  <c r="C2" i="70"/>
  <c r="B2" i="70"/>
  <c r="A2" i="70"/>
  <c r="C2" i="69"/>
  <c r="B2" i="69"/>
  <c r="A2" i="69"/>
  <c r="C2" i="68"/>
  <c r="B2" i="68"/>
  <c r="A2" i="68"/>
  <c r="C2" i="67"/>
  <c r="B2" i="67"/>
  <c r="A2" i="67"/>
  <c r="B2" i="66"/>
  <c r="A2" i="66"/>
  <c r="B2" i="65"/>
  <c r="A2" i="65"/>
  <c r="C2" i="64"/>
  <c r="B2" i="64"/>
  <c r="A2" i="64"/>
  <c r="C2" i="63"/>
  <c r="B2" i="63"/>
  <c r="A2" i="63"/>
  <c r="C2" i="62"/>
  <c r="B2" i="62"/>
  <c r="A2" i="62"/>
  <c r="C2" i="61"/>
  <c r="B2" i="61"/>
  <c r="A2" i="61"/>
  <c r="EI140" i="8"/>
  <c r="EH140" i="8"/>
  <c r="EJ140" i="8"/>
  <c r="EI91" i="8"/>
  <c r="EH91" i="8"/>
  <c r="EJ91" i="8"/>
  <c r="AG186" i="8" l="1"/>
  <c r="EI137" i="8"/>
  <c r="EI138" i="8"/>
  <c r="EI136" i="8"/>
  <c r="EI135" i="8"/>
  <c r="EI134" i="8"/>
  <c r="EI133" i="8"/>
  <c r="EI132" i="8"/>
  <c r="EI131" i="8"/>
  <c r="EI130" i="8"/>
  <c r="EI129" i="8"/>
  <c r="EI128" i="8"/>
  <c r="EI127" i="8"/>
  <c r="EI126" i="8"/>
  <c r="EI125" i="8"/>
  <c r="EI124" i="8"/>
  <c r="EI123" i="8"/>
  <c r="EI122" i="8"/>
  <c r="EI121" i="8"/>
  <c r="EI120" i="8"/>
  <c r="EI119" i="8"/>
  <c r="EI118" i="8"/>
  <c r="EI117" i="8"/>
  <c r="EI116" i="8"/>
  <c r="EI115" i="8"/>
  <c r="EI114" i="8"/>
  <c r="EI113" i="8"/>
  <c r="EI112" i="8"/>
  <c r="EI111" i="8"/>
  <c r="EI110" i="8"/>
  <c r="EI109" i="8"/>
  <c r="EI108" i="8"/>
  <c r="EI107" i="8"/>
  <c r="EI106" i="8"/>
  <c r="EI105" i="8"/>
  <c r="EI104" i="8"/>
  <c r="EI103" i="8"/>
  <c r="EI102" i="8"/>
  <c r="EI101" i="8"/>
  <c r="EI100" i="8"/>
  <c r="EI99" i="8"/>
  <c r="EI98" i="8"/>
  <c r="EI97" i="8"/>
  <c r="EI96" i="8"/>
  <c r="EI95" i="8"/>
  <c r="EI94" i="8"/>
  <c r="EH138" i="8"/>
  <c r="EH137" i="8"/>
  <c r="EH136" i="8"/>
  <c r="EH135" i="8"/>
  <c r="EH134" i="8"/>
  <c r="EH133" i="8"/>
  <c r="EH132" i="8"/>
  <c r="EH131" i="8"/>
  <c r="EH130" i="8"/>
  <c r="EH129" i="8"/>
  <c r="EH128" i="8"/>
  <c r="EH127" i="8"/>
  <c r="EH126" i="8"/>
  <c r="EH125" i="8"/>
  <c r="EH124" i="8"/>
  <c r="EH123" i="8"/>
  <c r="EH122" i="8"/>
  <c r="EH121" i="8"/>
  <c r="EH120" i="8"/>
  <c r="EH119" i="8"/>
  <c r="EH118" i="8"/>
  <c r="EH117" i="8"/>
  <c r="EH116" i="8"/>
  <c r="EH115" i="8"/>
  <c r="EH114" i="8"/>
  <c r="EH113" i="8"/>
  <c r="EH112" i="8"/>
  <c r="EH111" i="8"/>
  <c r="EH110" i="8"/>
  <c r="EH109" i="8"/>
  <c r="EH108" i="8"/>
  <c r="EH107" i="8"/>
  <c r="EH106" i="8"/>
  <c r="EH105" i="8"/>
  <c r="EH104" i="8"/>
  <c r="EH103" i="8"/>
  <c r="EH102" i="8"/>
  <c r="EH101" i="8"/>
  <c r="EH100" i="8"/>
  <c r="EH99" i="8"/>
  <c r="EH98" i="8"/>
  <c r="EH97" i="8"/>
  <c r="EH96" i="8"/>
  <c r="EH95" i="8"/>
  <c r="EH94" i="8"/>
  <c r="EI89" i="8"/>
  <c r="EI88" i="8"/>
  <c r="EI87" i="8"/>
  <c r="EI86" i="8"/>
  <c r="EI85" i="8"/>
  <c r="EI84" i="8"/>
  <c r="EI83" i="8"/>
  <c r="EI82" i="8"/>
  <c r="EI81" i="8"/>
  <c r="EI80" i="8"/>
  <c r="EI79" i="8"/>
  <c r="EI78" i="8"/>
  <c r="EI77" i="8"/>
  <c r="EI76" i="8"/>
  <c r="EI75" i="8"/>
  <c r="EI74" i="8"/>
  <c r="EI73" i="8"/>
  <c r="EI72" i="8"/>
  <c r="EI71" i="8"/>
  <c r="EI70" i="8"/>
  <c r="EI69" i="8"/>
  <c r="EI68" i="8"/>
  <c r="EI67" i="8"/>
  <c r="EI66" i="8"/>
  <c r="EI65" i="8"/>
  <c r="EI64" i="8"/>
  <c r="EI63" i="8"/>
  <c r="EI62" i="8"/>
  <c r="EI61" i="8"/>
  <c r="EI60" i="8"/>
  <c r="EI59" i="8"/>
  <c r="EI58" i="8"/>
  <c r="EI57" i="8"/>
  <c r="EI56" i="8"/>
  <c r="EI55" i="8"/>
  <c r="EI54" i="8"/>
  <c r="EI53" i="8"/>
  <c r="EI52" i="8"/>
  <c r="EI51" i="8"/>
  <c r="EI50" i="8"/>
  <c r="EI49" i="8"/>
  <c r="EI48" i="8"/>
  <c r="EI47" i="8"/>
  <c r="EI46" i="8"/>
  <c r="EI45" i="8"/>
  <c r="EH89" i="8"/>
  <c r="EH88" i="8"/>
  <c r="EH87" i="8"/>
  <c r="EH86" i="8"/>
  <c r="EH85" i="8"/>
  <c r="EH84" i="8"/>
  <c r="EH83" i="8"/>
  <c r="EH82" i="8"/>
  <c r="EH81" i="8"/>
  <c r="EH80" i="8"/>
  <c r="EH79" i="8"/>
  <c r="EH78" i="8"/>
  <c r="EH77" i="8"/>
  <c r="EH76" i="8"/>
  <c r="EH75" i="8"/>
  <c r="EH74" i="8"/>
  <c r="EH73" i="8"/>
  <c r="EH72" i="8"/>
  <c r="EH71" i="8"/>
  <c r="EH70" i="8"/>
  <c r="EH69" i="8"/>
  <c r="EH68" i="8"/>
  <c r="EH67" i="8"/>
  <c r="EH66" i="8"/>
  <c r="EH65" i="8"/>
  <c r="EH64" i="8"/>
  <c r="EH63" i="8"/>
  <c r="EH62" i="8"/>
  <c r="EH61" i="8"/>
  <c r="EH60" i="8"/>
  <c r="EH59" i="8"/>
  <c r="EH58" i="8"/>
  <c r="EH57" i="8"/>
  <c r="EH56" i="8"/>
  <c r="EH55" i="8"/>
  <c r="EH54" i="8"/>
  <c r="EH53" i="8"/>
  <c r="EH52" i="8"/>
  <c r="EH51" i="8"/>
  <c r="EH50" i="8"/>
  <c r="EH49" i="8"/>
  <c r="EH48" i="8"/>
  <c r="EH47" i="8"/>
  <c r="EH46" i="8"/>
  <c r="EH45" i="8"/>
  <c r="AG196" i="8" l="1"/>
  <c r="AG195" i="8"/>
  <c r="AG194" i="8"/>
  <c r="AG193" i="8"/>
  <c r="AG192" i="8"/>
  <c r="AG191" i="8"/>
  <c r="AG185" i="8"/>
  <c r="AG184" i="8"/>
  <c r="AG183" i="8"/>
  <c r="AG182" i="8"/>
  <c r="AG181" i="8"/>
  <c r="X196" i="8"/>
  <c r="X195" i="8"/>
  <c r="X194" i="8"/>
  <c r="X193" i="8"/>
  <c r="X192" i="8"/>
  <c r="X191" i="8"/>
  <c r="X186" i="8"/>
  <c r="X185" i="8"/>
  <c r="X184" i="8"/>
  <c r="X183" i="8"/>
  <c r="X182" i="8"/>
  <c r="X181" i="8"/>
  <c r="H40" i="12"/>
  <c r="H39" i="12"/>
  <c r="H38" i="12"/>
  <c r="H37" i="12"/>
  <c r="H36" i="12"/>
  <c r="H35" i="12"/>
  <c r="H34" i="12"/>
  <c r="H33" i="12"/>
  <c r="H32" i="12"/>
  <c r="H31" i="12"/>
  <c r="H30" i="12"/>
  <c r="H29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D40" i="12"/>
  <c r="D39" i="12"/>
  <c r="D38" i="12"/>
  <c r="D37" i="12"/>
  <c r="D36" i="12"/>
  <c r="D35" i="12"/>
  <c r="D34" i="12"/>
  <c r="D33" i="12"/>
  <c r="D32" i="12"/>
  <c r="D31" i="12"/>
  <c r="D30" i="12"/>
  <c r="D29" i="12"/>
  <c r="G40" i="12"/>
  <c r="G39" i="12"/>
  <c r="G38" i="12"/>
  <c r="G37" i="12"/>
  <c r="G36" i="12"/>
  <c r="G35" i="12"/>
  <c r="G34" i="12"/>
  <c r="G33" i="12"/>
  <c r="G32" i="12"/>
  <c r="G31" i="12"/>
  <c r="G30" i="12"/>
  <c r="G29" i="12"/>
  <c r="E40" i="12"/>
  <c r="E39" i="12"/>
  <c r="E38" i="12"/>
  <c r="E37" i="12"/>
  <c r="E36" i="12"/>
  <c r="E35" i="12"/>
  <c r="E34" i="12"/>
  <c r="E33" i="12"/>
  <c r="E32" i="12"/>
  <c r="E31" i="12"/>
  <c r="E30" i="12"/>
  <c r="E29" i="12"/>
  <c r="C40" i="12"/>
  <c r="C39" i="12"/>
  <c r="C38" i="12"/>
  <c r="C37" i="12"/>
  <c r="C36" i="12"/>
  <c r="C35" i="12"/>
  <c r="C34" i="12"/>
  <c r="C33" i="12"/>
  <c r="C32" i="12"/>
  <c r="C31" i="12"/>
  <c r="C30" i="12"/>
  <c r="C29" i="12"/>
  <c r="A2" i="60" l="1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F8" i="47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G6" i="47"/>
  <c r="G12" i="47" s="1"/>
  <c r="F6" i="47"/>
  <c r="F12" i="47" s="1"/>
  <c r="N13" i="47" l="1"/>
  <c r="N14" i="47" s="1"/>
  <c r="N15" i="47" s="1"/>
  <c r="N16" i="47" s="1"/>
  <c r="N17" i="47" s="1"/>
  <c r="E18" i="47"/>
  <c r="E16" i="47"/>
  <c r="E14" i="47"/>
  <c r="E17" i="47"/>
  <c r="E15" i="47"/>
  <c r="E13" i="47"/>
  <c r="O13" i="47"/>
  <c r="F17" i="47"/>
  <c r="F15" i="47"/>
  <c r="F13" i="47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L14" i="47" s="1"/>
  <c r="L15" i="47" s="1"/>
  <c r="L16" i="47" s="1"/>
  <c r="L17" i="47" s="1"/>
  <c r="C18" i="47"/>
  <c r="C16" i="47"/>
  <c r="C14" i="47"/>
  <c r="B17" i="47"/>
  <c r="B15" i="47"/>
  <c r="B13" i="47"/>
  <c r="K13" i="47" s="1"/>
  <c r="K14" i="47" s="1"/>
  <c r="K15" i="47" s="1"/>
  <c r="K16" i="47" s="1"/>
  <c r="K17" i="47" s="1"/>
  <c r="K18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L18" i="47" l="1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39" i="8" l="1"/>
  <c r="Q39" i="8" l="1"/>
  <c r="Q38" i="8"/>
  <c r="Q37" i="8"/>
  <c r="Q36" i="8"/>
  <c r="Q35" i="8"/>
  <c r="Q34" i="8"/>
  <c r="Q33" i="8"/>
  <c r="Q32" i="8"/>
  <c r="Q31" i="8"/>
  <c r="Q30" i="8"/>
  <c r="Q29" i="8"/>
  <c r="Q28" i="8"/>
  <c r="N39" i="8"/>
  <c r="N38" i="8"/>
  <c r="N37" i="8"/>
  <c r="N36" i="8"/>
  <c r="N35" i="8"/>
  <c r="N34" i="8"/>
  <c r="N33" i="8"/>
  <c r="N32" i="8"/>
  <c r="N31" i="8"/>
  <c r="N30" i="8"/>
  <c r="N29" i="8"/>
  <c r="N28" i="8"/>
  <c r="X197" i="8" l="1"/>
  <c r="X187" i="8"/>
  <c r="EJ126" i="8" l="1"/>
  <c r="EJ125" i="8"/>
  <c r="EJ124" i="8"/>
  <c r="EJ123" i="8"/>
  <c r="EJ122" i="8"/>
  <c r="U187" i="8"/>
  <c r="V187" i="8"/>
  <c r="AV166" i="8"/>
  <c r="AT166" i="8" s="1"/>
  <c r="AM166" i="8"/>
  <c r="AO8" i="13"/>
  <c r="AS8" i="8"/>
  <c r="ET73" i="8" l="1"/>
  <c r="ET122" i="8"/>
  <c r="EJ73" i="8"/>
  <c r="ET123" i="8"/>
  <c r="ET74" i="8"/>
  <c r="EJ74" i="8"/>
  <c r="AG197" i="8"/>
  <c r="EJ121" i="8"/>
  <c r="EJ139" i="8" s="1"/>
  <c r="ET72" i="8"/>
  <c r="ET121" i="8"/>
  <c r="EJ72" i="8"/>
  <c r="AQ166" i="8"/>
  <c r="ET124" i="8"/>
  <c r="ET75" i="8"/>
  <c r="EJ75" i="8"/>
  <c r="ET77" i="8"/>
  <c r="ET126" i="8"/>
  <c r="EJ77" i="8"/>
  <c r="ET76" i="8"/>
  <c r="ET125" i="8"/>
  <c r="EJ76" i="8"/>
  <c r="AN166" i="8"/>
  <c r="AO166" i="8"/>
  <c r="AP166" i="8"/>
  <c r="AL166" i="8"/>
  <c r="AG187" i="8"/>
  <c r="AR166" i="8"/>
  <c r="AS166" i="8"/>
  <c r="B2" i="28" l="1"/>
  <c r="B2" i="21"/>
  <c r="EJ90" i="8"/>
  <c r="ET139" i="8"/>
  <c r="ET90" i="8"/>
  <c r="B2" i="20" l="1"/>
  <c r="B2" i="27"/>
  <c r="F14" i="14" l="1"/>
  <c r="E14" i="14"/>
  <c r="D14" i="14"/>
  <c r="F13" i="14"/>
  <c r="E13" i="14"/>
  <c r="D13" i="14"/>
  <c r="F12" i="14"/>
  <c r="E12" i="14"/>
  <c r="D12" i="14"/>
  <c r="F11" i="14"/>
  <c r="E11" i="14"/>
  <c r="D11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J48" i="14" l="1"/>
  <c r="AU38" i="12" l="1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AF37" i="12"/>
  <c r="AF36" i="12"/>
  <c r="AF35" i="12"/>
  <c r="AF34" i="12"/>
  <c r="AF33" i="12"/>
  <c r="AF32" i="12"/>
  <c r="AD38" i="12"/>
  <c r="AD37" i="12"/>
  <c r="AD36" i="12"/>
  <c r="AD35" i="12"/>
  <c r="AD34" i="12"/>
  <c r="AD33" i="12"/>
  <c r="AD32" i="12"/>
  <c r="AC38" i="12"/>
  <c r="AC37" i="12"/>
  <c r="AC36" i="12"/>
  <c r="AC35" i="12"/>
  <c r="AC34" i="12"/>
  <c r="AC33" i="12"/>
  <c r="AC32" i="12"/>
  <c r="AE38" i="12"/>
  <c r="AE37" i="12"/>
  <c r="AE36" i="12"/>
  <c r="AE35" i="12"/>
  <c r="AE34" i="12"/>
  <c r="AE33" i="12"/>
  <c r="AE32" i="12"/>
  <c r="AB38" i="12"/>
  <c r="AB37" i="12"/>
  <c r="AB36" i="12"/>
  <c r="AB35" i="12"/>
  <c r="AB34" i="12"/>
  <c r="AB33" i="12"/>
  <c r="AB32" i="12"/>
  <c r="AA38" i="12"/>
  <c r="AA37" i="12"/>
  <c r="AA36" i="12"/>
  <c r="AA35" i="12"/>
  <c r="AA34" i="12"/>
  <c r="AA33" i="12"/>
  <c r="AA32" i="12"/>
  <c r="AF31" i="12"/>
  <c r="AE31" i="12"/>
  <c r="AF30" i="12"/>
  <c r="AE30" i="12"/>
  <c r="AF29" i="12"/>
  <c r="AE29" i="12"/>
  <c r="AF28" i="12"/>
  <c r="AE28" i="12"/>
  <c r="AF27" i="12"/>
  <c r="AE27" i="12"/>
  <c r="AD31" i="12"/>
  <c r="AC31" i="12"/>
  <c r="AD30" i="12"/>
  <c r="AC30" i="12"/>
  <c r="AD29" i="12"/>
  <c r="AC29" i="12"/>
  <c r="AD28" i="12"/>
  <c r="AC28" i="12"/>
  <c r="AD27" i="12"/>
  <c r="AC27" i="12"/>
  <c r="AB31" i="12"/>
  <c r="AA31" i="12"/>
  <c r="AB30" i="12"/>
  <c r="AA30" i="12"/>
  <c r="AB29" i="12"/>
  <c r="AA29" i="12"/>
  <c r="K31" i="12" s="1"/>
  <c r="AB28" i="12"/>
  <c r="AA28" i="12"/>
  <c r="AB27" i="12"/>
  <c r="AA27" i="12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L38" i="12" l="1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M31" i="12" l="1"/>
  <c r="M34" i="12"/>
  <c r="K36" i="12"/>
  <c r="K32" i="12"/>
  <c r="K37" i="12"/>
  <c r="M29" i="12"/>
  <c r="M33" i="12"/>
  <c r="M38" i="12"/>
  <c r="K40" i="12"/>
  <c r="M35" i="12"/>
  <c r="M30" i="12"/>
  <c r="M39" i="12"/>
  <c r="P28" i="8"/>
  <c r="S39" i="8"/>
  <c r="S38" i="8"/>
  <c r="S37" i="8"/>
  <c r="S36" i="8"/>
  <c r="S35" i="8"/>
  <c r="S34" i="8"/>
  <c r="S33" i="8"/>
  <c r="S32" i="8"/>
  <c r="S31" i="8"/>
  <c r="S30" i="8"/>
  <c r="S29" i="8"/>
  <c r="S28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AB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AB64" i="13" s="1"/>
  <c r="G64" i="13"/>
  <c r="W64" i="13" s="1"/>
  <c r="H64" i="13"/>
  <c r="X64" i="13" s="1"/>
  <c r="I64" i="13"/>
  <c r="J64" i="13"/>
  <c r="Z64" i="13" s="1"/>
  <c r="K64" i="13"/>
  <c r="F65" i="13"/>
  <c r="V65" i="13" s="1"/>
  <c r="AB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AB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AB68" i="13" s="1"/>
  <c r="G68" i="13"/>
  <c r="W68" i="13" s="1"/>
  <c r="H68" i="13"/>
  <c r="X68" i="13" s="1"/>
  <c r="I68" i="13"/>
  <c r="J68" i="13"/>
  <c r="Z68" i="13" s="1"/>
  <c r="K68" i="13"/>
  <c r="F69" i="13"/>
  <c r="V69" i="13" s="1"/>
  <c r="AB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AB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V73" i="13" l="1"/>
  <c r="Z73" i="13"/>
  <c r="L91" i="13"/>
  <c r="X73" i="13"/>
  <c r="AB61" i="13"/>
  <c r="W73" i="13"/>
  <c r="M37" i="12"/>
  <c r="M32" i="12"/>
  <c r="M36" i="12"/>
  <c r="M40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AB73" i="13" l="1"/>
  <c r="AB91" i="13"/>
  <c r="AE26" i="13" l="1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CP6" i="12" l="1"/>
  <c r="AE147" i="12"/>
  <c r="AE131" i="12"/>
  <c r="AE143" i="12"/>
  <c r="AE140" i="12"/>
  <c r="AE137" i="12"/>
  <c r="AE149" i="12"/>
  <c r="AN189" i="12" l="1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AS157" i="8" l="1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AS113" i="8"/>
  <c r="O8" i="9" l="1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F9" i="7" l="1"/>
  <c r="X6" i="7" s="1"/>
  <c r="E9" i="7"/>
  <c r="W6" i="7" s="1"/>
  <c r="D9" i="7"/>
  <c r="V8" i="7" s="1"/>
  <c r="C9" i="7"/>
  <c r="U5" i="7" s="1"/>
  <c r="U12" i="7" s="1"/>
  <c r="B9" i="7"/>
  <c r="T5" i="7" s="1"/>
  <c r="G8" i="7"/>
  <c r="O8" i="7" s="1"/>
  <c r="G7" i="7"/>
  <c r="L7" i="7" s="1"/>
  <c r="G6" i="7"/>
  <c r="P6" i="7" s="1"/>
  <c r="G5" i="7"/>
  <c r="P5" i="7" s="1"/>
  <c r="P12" i="7" s="1"/>
  <c r="G4" i="7"/>
  <c r="O4" i="7" s="1"/>
  <c r="P8" i="9"/>
  <c r="P7" i="9"/>
  <c r="P6" i="9"/>
  <c r="P3" i="9"/>
  <c r="P5" i="9"/>
  <c r="P4" i="9"/>
  <c r="D104" i="8" l="1"/>
  <c r="D100" i="8"/>
  <c r="D96" i="8"/>
  <c r="D156" i="13"/>
  <c r="D152" i="13"/>
  <c r="D148" i="13"/>
  <c r="D85" i="14"/>
  <c r="D81" i="14"/>
  <c r="D105" i="8"/>
  <c r="D101" i="8"/>
  <c r="D97" i="8"/>
  <c r="D157" i="13"/>
  <c r="D153" i="13"/>
  <c r="D149" i="13"/>
  <c r="D82" i="14"/>
  <c r="D106" i="8"/>
  <c r="D102" i="8"/>
  <c r="D98" i="8"/>
  <c r="D158" i="13"/>
  <c r="D154" i="13"/>
  <c r="D150" i="13"/>
  <c r="D146" i="13"/>
  <c r="D83" i="14"/>
  <c r="D79" i="14"/>
  <c r="D60" i="15"/>
  <c r="D103" i="8"/>
  <c r="D99" i="8"/>
  <c r="D95" i="8"/>
  <c r="D155" i="13"/>
  <c r="D151" i="13"/>
  <c r="D147" i="13"/>
  <c r="D84" i="14"/>
  <c r="D80" i="14"/>
  <c r="G111" i="13"/>
  <c r="G103" i="13"/>
  <c r="G42" i="14"/>
  <c r="G56" i="8"/>
  <c r="G52" i="8"/>
  <c r="G48" i="8"/>
  <c r="G112" i="13"/>
  <c r="G108" i="13"/>
  <c r="G104" i="13"/>
  <c r="G39" i="14"/>
  <c r="G115" i="13"/>
  <c r="G53" i="8"/>
  <c r="G49" i="8"/>
  <c r="G45" i="8"/>
  <c r="G113" i="13"/>
  <c r="G109" i="13"/>
  <c r="G105" i="13"/>
  <c r="G40" i="14"/>
  <c r="G36" i="14"/>
  <c r="G17" i="15"/>
  <c r="G55" i="8"/>
  <c r="G54" i="8"/>
  <c r="G50" i="8"/>
  <c r="G46" i="8"/>
  <c r="G114" i="13"/>
  <c r="G110" i="13"/>
  <c r="G106" i="13"/>
  <c r="G41" i="14"/>
  <c r="G37" i="14"/>
  <c r="G51" i="8"/>
  <c r="G38" i="14"/>
  <c r="G47" i="8"/>
  <c r="G107" i="13"/>
  <c r="M6" i="7"/>
  <c r="X5" i="7"/>
  <c r="D90" i="12"/>
  <c r="D88" i="12"/>
  <c r="D97" i="12"/>
  <c r="D98" i="12"/>
  <c r="D94" i="12"/>
  <c r="D92" i="12"/>
  <c r="D89" i="12"/>
  <c r="D93" i="12"/>
  <c r="D99" i="12"/>
  <c r="D95" i="12"/>
  <c r="D96" i="12"/>
  <c r="D91" i="12"/>
  <c r="D100" i="12"/>
  <c r="G73" i="12"/>
  <c r="G72" i="12"/>
  <c r="G63" i="12"/>
  <c r="G67" i="12"/>
  <c r="G66" i="12"/>
  <c r="G64" i="12"/>
  <c r="G71" i="12"/>
  <c r="G69" i="12"/>
  <c r="G70" i="12"/>
  <c r="G68" i="12"/>
  <c r="G62" i="12"/>
  <c r="G65" i="12"/>
  <c r="G74" i="12"/>
  <c r="L6" i="7"/>
  <c r="M7" i="7"/>
  <c r="L4" i="7"/>
  <c r="N7" i="7"/>
  <c r="M4" i="7"/>
  <c r="O7" i="7"/>
  <c r="N4" i="7"/>
  <c r="P7" i="7"/>
  <c r="W8" i="7"/>
  <c r="O5" i="7"/>
  <c r="O12" i="7" s="1"/>
  <c r="P8" i="7"/>
  <c r="V5" i="7"/>
  <c r="T7" i="7"/>
  <c r="T4" i="7"/>
  <c r="W5" i="7"/>
  <c r="U7" i="7"/>
  <c r="W12" i="7" s="1"/>
  <c r="X8" i="7"/>
  <c r="V7" i="7"/>
  <c r="W7" i="7"/>
  <c r="C11" i="7"/>
  <c r="F11" i="7"/>
  <c r="B11" i="7"/>
  <c r="E11" i="7"/>
  <c r="D11" i="7"/>
  <c r="P4" i="7"/>
  <c r="N6" i="7"/>
  <c r="L8" i="7"/>
  <c r="W4" i="7"/>
  <c r="U6" i="7"/>
  <c r="V12" i="7" s="1"/>
  <c r="X7" i="7"/>
  <c r="U4" i="7"/>
  <c r="T6" i="7"/>
  <c r="G9" i="7"/>
  <c r="H9" i="7" s="1"/>
  <c r="L5" i="7"/>
  <c r="L12" i="7" s="1"/>
  <c r="O6" i="7"/>
  <c r="M8" i="7"/>
  <c r="X4" i="7"/>
  <c r="V6" i="7"/>
  <c r="T8" i="7"/>
  <c r="V4" i="7"/>
  <c r="M5" i="7"/>
  <c r="M12" i="7" s="1"/>
  <c r="N8" i="7"/>
  <c r="U8" i="7"/>
  <c r="X12" i="7" s="1"/>
  <c r="N5" i="7"/>
  <c r="N12" i="7" s="1"/>
  <c r="P287" i="8"/>
  <c r="R286" i="8"/>
  <c r="G287" i="8"/>
  <c r="H286" i="8"/>
  <c r="P285" i="8"/>
  <c r="R284" i="8"/>
  <c r="H285" i="8"/>
  <c r="H284" i="8"/>
  <c r="P283" i="8"/>
  <c r="R282" i="8"/>
  <c r="G283" i="8"/>
  <c r="H282" i="8"/>
  <c r="P281" i="8"/>
  <c r="R280" i="8"/>
  <c r="G281" i="8"/>
  <c r="H280" i="8"/>
  <c r="P279" i="8"/>
  <c r="R278" i="8"/>
  <c r="F279" i="8"/>
  <c r="H278" i="8"/>
  <c r="P277" i="8"/>
  <c r="R276" i="8"/>
  <c r="F277" i="8"/>
  <c r="H276" i="8"/>
  <c r="P275" i="8"/>
  <c r="R274" i="8"/>
  <c r="G275" i="8"/>
  <c r="H274" i="8"/>
  <c r="P273" i="8"/>
  <c r="Q272" i="8"/>
  <c r="F273" i="8"/>
  <c r="H272" i="8"/>
  <c r="P271" i="8"/>
  <c r="R270" i="8"/>
  <c r="H271" i="8"/>
  <c r="H270" i="8"/>
  <c r="P269" i="8"/>
  <c r="R268" i="8"/>
  <c r="F269" i="8"/>
  <c r="H268" i="8"/>
  <c r="S21" i="8"/>
  <c r="D54" i="8" l="1"/>
  <c r="D50" i="8"/>
  <c r="D46" i="8"/>
  <c r="D114" i="13"/>
  <c r="D110" i="13"/>
  <c r="D106" i="13"/>
  <c r="D41" i="14"/>
  <c r="D37" i="14"/>
  <c r="D55" i="8"/>
  <c r="D51" i="8"/>
  <c r="D47" i="8"/>
  <c r="D115" i="13"/>
  <c r="D111" i="13"/>
  <c r="D107" i="13"/>
  <c r="D103" i="13"/>
  <c r="D42" i="14"/>
  <c r="D38" i="14"/>
  <c r="D17" i="15"/>
  <c r="D56" i="8"/>
  <c r="D52" i="8"/>
  <c r="D48" i="8"/>
  <c r="D112" i="13"/>
  <c r="D108" i="13"/>
  <c r="D104" i="13"/>
  <c r="D39" i="14"/>
  <c r="D53" i="8"/>
  <c r="D49" i="8"/>
  <c r="D45" i="8"/>
  <c r="D113" i="13"/>
  <c r="D109" i="13"/>
  <c r="D105" i="13"/>
  <c r="D40" i="14"/>
  <c r="D36" i="14"/>
  <c r="F105" i="8"/>
  <c r="F101" i="8"/>
  <c r="F97" i="8"/>
  <c r="F157" i="13"/>
  <c r="F153" i="13"/>
  <c r="F149" i="13"/>
  <c r="F82" i="14"/>
  <c r="F106" i="8"/>
  <c r="F102" i="8"/>
  <c r="F98" i="8"/>
  <c r="F158" i="13"/>
  <c r="F154" i="13"/>
  <c r="F150" i="13"/>
  <c r="F146" i="13"/>
  <c r="F83" i="14"/>
  <c r="F79" i="14"/>
  <c r="F60" i="15"/>
  <c r="F103" i="8"/>
  <c r="F99" i="8"/>
  <c r="F95" i="8"/>
  <c r="F155" i="13"/>
  <c r="F151" i="13"/>
  <c r="F147" i="13"/>
  <c r="F84" i="14"/>
  <c r="F80" i="14"/>
  <c r="F104" i="8"/>
  <c r="F100" i="8"/>
  <c r="F96" i="8"/>
  <c r="F156" i="13"/>
  <c r="F152" i="13"/>
  <c r="F148" i="13"/>
  <c r="F85" i="14"/>
  <c r="F81" i="14"/>
  <c r="C54" i="8"/>
  <c r="C50" i="8"/>
  <c r="C46" i="8"/>
  <c r="C114" i="13"/>
  <c r="C110" i="13"/>
  <c r="C106" i="13"/>
  <c r="C41" i="14"/>
  <c r="C37" i="14"/>
  <c r="C36" i="14"/>
  <c r="C49" i="8"/>
  <c r="C40" i="14"/>
  <c r="C55" i="8"/>
  <c r="C51" i="8"/>
  <c r="C47" i="8"/>
  <c r="C115" i="13"/>
  <c r="C111" i="13"/>
  <c r="C107" i="13"/>
  <c r="C103" i="13"/>
  <c r="C42" i="14"/>
  <c r="C38" i="14"/>
  <c r="C17" i="15"/>
  <c r="C53" i="8"/>
  <c r="C45" i="8"/>
  <c r="C113" i="13"/>
  <c r="C105" i="13"/>
  <c r="C56" i="8"/>
  <c r="C52" i="8"/>
  <c r="C48" i="8"/>
  <c r="C112" i="13"/>
  <c r="C108" i="13"/>
  <c r="C104" i="13"/>
  <c r="C39" i="14"/>
  <c r="C109" i="13"/>
  <c r="E105" i="8"/>
  <c r="E101" i="8"/>
  <c r="E97" i="8"/>
  <c r="E157" i="13"/>
  <c r="E153" i="13"/>
  <c r="E149" i="13"/>
  <c r="E82" i="14"/>
  <c r="E100" i="8"/>
  <c r="E152" i="13"/>
  <c r="E85" i="14"/>
  <c r="E106" i="8"/>
  <c r="E102" i="8"/>
  <c r="E98" i="8"/>
  <c r="E158" i="13"/>
  <c r="E154" i="13"/>
  <c r="E150" i="13"/>
  <c r="E146" i="13"/>
  <c r="E83" i="14"/>
  <c r="E79" i="14"/>
  <c r="E60" i="15"/>
  <c r="E104" i="8"/>
  <c r="E81" i="14"/>
  <c r="E103" i="8"/>
  <c r="E99" i="8"/>
  <c r="E95" i="8"/>
  <c r="E155" i="13"/>
  <c r="E151" i="13"/>
  <c r="E147" i="13"/>
  <c r="E84" i="14"/>
  <c r="E80" i="14"/>
  <c r="E96" i="8"/>
  <c r="E148" i="13"/>
  <c r="E156" i="13"/>
  <c r="F55" i="8"/>
  <c r="F51" i="8"/>
  <c r="F47" i="8"/>
  <c r="F115" i="13"/>
  <c r="F111" i="13"/>
  <c r="F107" i="13"/>
  <c r="F103" i="13"/>
  <c r="F42" i="14"/>
  <c r="F38" i="14"/>
  <c r="F17" i="15"/>
  <c r="F56" i="8"/>
  <c r="F52" i="8"/>
  <c r="F48" i="8"/>
  <c r="F112" i="13"/>
  <c r="F108" i="13"/>
  <c r="F104" i="13"/>
  <c r="F39" i="14"/>
  <c r="F53" i="8"/>
  <c r="F49" i="8"/>
  <c r="F45" i="8"/>
  <c r="F113" i="13"/>
  <c r="F109" i="13"/>
  <c r="F105" i="13"/>
  <c r="F40" i="14"/>
  <c r="F36" i="14"/>
  <c r="F54" i="8"/>
  <c r="F50" i="8"/>
  <c r="F46" i="8"/>
  <c r="F114" i="13"/>
  <c r="F110" i="13"/>
  <c r="F106" i="13"/>
  <c r="F41" i="14"/>
  <c r="F37" i="14"/>
  <c r="E54" i="8"/>
  <c r="E46" i="8"/>
  <c r="E55" i="8"/>
  <c r="E51" i="8"/>
  <c r="E47" i="8"/>
  <c r="E115" i="13"/>
  <c r="E111" i="13"/>
  <c r="E107" i="13"/>
  <c r="E103" i="13"/>
  <c r="E42" i="14"/>
  <c r="E38" i="14"/>
  <c r="E17" i="15"/>
  <c r="E50" i="8"/>
  <c r="E114" i="13"/>
  <c r="E106" i="13"/>
  <c r="E56" i="8"/>
  <c r="E52" i="8"/>
  <c r="E48" i="8"/>
  <c r="E112" i="13"/>
  <c r="E108" i="13"/>
  <c r="E104" i="13"/>
  <c r="E39" i="14"/>
  <c r="E110" i="13"/>
  <c r="E41" i="14"/>
  <c r="E53" i="8"/>
  <c r="E49" i="8"/>
  <c r="E45" i="8"/>
  <c r="E113" i="13"/>
  <c r="E109" i="13"/>
  <c r="E105" i="13"/>
  <c r="E40" i="14"/>
  <c r="E36" i="14"/>
  <c r="E37" i="14"/>
  <c r="G97" i="8"/>
  <c r="G106" i="8"/>
  <c r="G102" i="8"/>
  <c r="G98" i="8"/>
  <c r="G158" i="13"/>
  <c r="G154" i="13"/>
  <c r="G150" i="13"/>
  <c r="G146" i="13"/>
  <c r="G83" i="14"/>
  <c r="G79" i="14"/>
  <c r="G60" i="15"/>
  <c r="G157" i="13"/>
  <c r="G103" i="8"/>
  <c r="G99" i="8"/>
  <c r="G95" i="8"/>
  <c r="G155" i="13"/>
  <c r="G151" i="13"/>
  <c r="G147" i="13"/>
  <c r="G84" i="14"/>
  <c r="G80" i="14"/>
  <c r="G153" i="13"/>
  <c r="G101" i="8"/>
  <c r="G149" i="13"/>
  <c r="G104" i="8"/>
  <c r="G100" i="8"/>
  <c r="G96" i="8"/>
  <c r="G156" i="13"/>
  <c r="G152" i="13"/>
  <c r="G148" i="13"/>
  <c r="G85" i="14"/>
  <c r="G81" i="14"/>
  <c r="G82" i="14"/>
  <c r="G105" i="8"/>
  <c r="Q6" i="7"/>
  <c r="Q4" i="7"/>
  <c r="Q7" i="7"/>
  <c r="W9" i="7"/>
  <c r="F70" i="12"/>
  <c r="F68" i="12"/>
  <c r="F73" i="12"/>
  <c r="F63" i="12"/>
  <c r="F67" i="12"/>
  <c r="F72" i="12"/>
  <c r="F64" i="12"/>
  <c r="F69" i="12"/>
  <c r="F66" i="12"/>
  <c r="F71" i="12"/>
  <c r="F65" i="12"/>
  <c r="F62" i="12"/>
  <c r="F74" i="12"/>
  <c r="BS40" i="14"/>
  <c r="BX40" i="14"/>
  <c r="CA40" i="14"/>
  <c r="BW40" i="14"/>
  <c r="DP40" i="14" s="1"/>
  <c r="BQ40" i="14"/>
  <c r="BY40" i="14"/>
  <c r="BV40" i="14"/>
  <c r="DO40" i="14" s="1"/>
  <c r="BR40" i="14"/>
  <c r="DN40" i="14" s="1"/>
  <c r="CD40" i="14"/>
  <c r="BU40" i="14"/>
  <c r="CC40" i="14"/>
  <c r="CB40" i="14"/>
  <c r="BT40" i="14"/>
  <c r="BZ40" i="14"/>
  <c r="DQ40" i="14" s="1"/>
  <c r="AM89" i="12"/>
  <c r="AN89" i="12"/>
  <c r="AG89" i="12"/>
  <c r="DD89" i="12" s="1"/>
  <c r="AA89" i="12"/>
  <c r="AH89" i="12"/>
  <c r="AI89" i="12"/>
  <c r="AB89" i="12"/>
  <c r="DB89" i="12" s="1"/>
  <c r="AJ89" i="12"/>
  <c r="DE89" i="12" s="1"/>
  <c r="AC89" i="12"/>
  <c r="AK89" i="12"/>
  <c r="AD89" i="12"/>
  <c r="AE89" i="12"/>
  <c r="AF89" i="12"/>
  <c r="DC89" i="12" s="1"/>
  <c r="AL89" i="12"/>
  <c r="BS69" i="12"/>
  <c r="BX69" i="12"/>
  <c r="BY69" i="12"/>
  <c r="BR69" i="12"/>
  <c r="DN69" i="12" s="1"/>
  <c r="BU69" i="12"/>
  <c r="CA69" i="12"/>
  <c r="CC69" i="12"/>
  <c r="BW69" i="12"/>
  <c r="DP69" i="12" s="1"/>
  <c r="BV69" i="12"/>
  <c r="DO69" i="12" s="1"/>
  <c r="CD69" i="12"/>
  <c r="BQ69" i="12"/>
  <c r="BZ69" i="12"/>
  <c r="DQ69" i="12" s="1"/>
  <c r="BT69" i="12"/>
  <c r="CB69" i="12"/>
  <c r="CD115" i="13"/>
  <c r="CC115" i="13"/>
  <c r="BW115" i="13"/>
  <c r="DP115" i="13" s="1"/>
  <c r="CA115" i="13"/>
  <c r="CB115" i="13"/>
  <c r="BX115" i="13"/>
  <c r="BQ115" i="13"/>
  <c r="BS115" i="13"/>
  <c r="BY115" i="13"/>
  <c r="BT115" i="13"/>
  <c r="BR115" i="13"/>
  <c r="DN115" i="13" s="1"/>
  <c r="BZ115" i="13"/>
  <c r="DQ115" i="13" s="1"/>
  <c r="BU115" i="13"/>
  <c r="BV115" i="13"/>
  <c r="DO115" i="13" s="1"/>
  <c r="BR41" i="14"/>
  <c r="DN41" i="14" s="1"/>
  <c r="BQ41" i="14"/>
  <c r="BZ41" i="14"/>
  <c r="DQ41" i="14" s="1"/>
  <c r="BW41" i="14"/>
  <c r="DP41" i="14" s="1"/>
  <c r="BY41" i="14"/>
  <c r="BS41" i="14"/>
  <c r="CB41" i="14"/>
  <c r="BV41" i="14"/>
  <c r="DO41" i="14" s="1"/>
  <c r="CA41" i="14"/>
  <c r="BT41" i="14"/>
  <c r="BX41" i="14"/>
  <c r="CD41" i="14"/>
  <c r="CC41" i="14"/>
  <c r="BU41" i="14"/>
  <c r="BU109" i="13"/>
  <c r="CC109" i="13"/>
  <c r="BV109" i="13"/>
  <c r="DO109" i="13" s="1"/>
  <c r="BT109" i="13"/>
  <c r="CD109" i="13"/>
  <c r="BX109" i="13"/>
  <c r="CA109" i="13"/>
  <c r="BS109" i="13"/>
  <c r="BW109" i="13"/>
  <c r="DP109" i="13" s="1"/>
  <c r="BQ109" i="13"/>
  <c r="BY109" i="13"/>
  <c r="BR109" i="13"/>
  <c r="DN109" i="13" s="1"/>
  <c r="BZ109" i="13"/>
  <c r="DQ109" i="13" s="1"/>
  <c r="CB109" i="13"/>
  <c r="BS42" i="14"/>
  <c r="CA42" i="14"/>
  <c r="BX42" i="14"/>
  <c r="CB42" i="14"/>
  <c r="BZ42" i="14"/>
  <c r="DQ42" i="14" s="1"/>
  <c r="BW42" i="14"/>
  <c r="DP42" i="14" s="1"/>
  <c r="BY42" i="14"/>
  <c r="CC42" i="14"/>
  <c r="CD42" i="14"/>
  <c r="BU42" i="14"/>
  <c r="BR42" i="14"/>
  <c r="DN42" i="14" s="1"/>
  <c r="BV42" i="14"/>
  <c r="DO42" i="14" s="1"/>
  <c r="BT42" i="14"/>
  <c r="BQ42" i="14"/>
  <c r="AG92" i="12"/>
  <c r="DD92" i="12" s="1"/>
  <c r="AB92" i="12"/>
  <c r="DB92" i="12" s="1"/>
  <c r="AC92" i="12"/>
  <c r="AD92" i="12"/>
  <c r="AE92" i="12"/>
  <c r="AA92" i="12"/>
  <c r="AJ92" i="12"/>
  <c r="DE92" i="12" s="1"/>
  <c r="AK92" i="12"/>
  <c r="AL92" i="12"/>
  <c r="AH92" i="12"/>
  <c r="AI92" i="12"/>
  <c r="AF92" i="12"/>
  <c r="DC92" i="12" s="1"/>
  <c r="AM92" i="12"/>
  <c r="AN92" i="12"/>
  <c r="AM60" i="15"/>
  <c r="AE60" i="15"/>
  <c r="AG60" i="15"/>
  <c r="DD60" i="15" s="1"/>
  <c r="AL60" i="15"/>
  <c r="AD60" i="15"/>
  <c r="AK60" i="15"/>
  <c r="AC60" i="15"/>
  <c r="AJ60" i="15"/>
  <c r="DE60" i="15" s="1"/>
  <c r="AB60" i="15"/>
  <c r="DB60" i="15" s="1"/>
  <c r="AI60" i="15"/>
  <c r="AA60" i="15"/>
  <c r="AH60" i="15"/>
  <c r="AN60" i="15"/>
  <c r="AF60" i="15"/>
  <c r="DC60" i="15" s="1"/>
  <c r="BU111" i="13"/>
  <c r="BS111" i="13"/>
  <c r="CD111" i="13"/>
  <c r="CC111" i="13"/>
  <c r="CA111" i="13"/>
  <c r="BW111" i="13"/>
  <c r="DP111" i="13" s="1"/>
  <c r="CB111" i="13"/>
  <c r="BT111" i="13"/>
  <c r="BQ111" i="13"/>
  <c r="BX111" i="13"/>
  <c r="BY111" i="13"/>
  <c r="BV111" i="13"/>
  <c r="DO111" i="13" s="1"/>
  <c r="BZ111" i="13"/>
  <c r="DQ111" i="13" s="1"/>
  <c r="BR111" i="13"/>
  <c r="DN111" i="13" s="1"/>
  <c r="BZ38" i="14"/>
  <c r="DQ38" i="14" s="1"/>
  <c r="BQ38" i="14"/>
  <c r="BW38" i="14"/>
  <c r="DP38" i="14" s="1"/>
  <c r="BY38" i="14"/>
  <c r="BV38" i="14"/>
  <c r="DO38" i="14" s="1"/>
  <c r="BT38" i="14"/>
  <c r="BS38" i="14"/>
  <c r="CB38" i="14"/>
  <c r="CC38" i="14"/>
  <c r="CA38" i="14"/>
  <c r="BU38" i="14"/>
  <c r="BR38" i="14"/>
  <c r="DN38" i="14" s="1"/>
  <c r="BX38" i="14"/>
  <c r="CD38" i="14"/>
  <c r="F90" i="12"/>
  <c r="F98" i="12"/>
  <c r="F89" i="12"/>
  <c r="F94" i="12"/>
  <c r="F92" i="12"/>
  <c r="F97" i="12"/>
  <c r="F93" i="12"/>
  <c r="F88" i="12"/>
  <c r="F95" i="12"/>
  <c r="F99" i="12"/>
  <c r="F91" i="12"/>
  <c r="F96" i="12"/>
  <c r="F100" i="12"/>
  <c r="BX71" i="12"/>
  <c r="CC71" i="12"/>
  <c r="CB71" i="12"/>
  <c r="CA71" i="12"/>
  <c r="BZ71" i="12"/>
  <c r="DQ71" i="12" s="1"/>
  <c r="BW71" i="12"/>
  <c r="DP71" i="12" s="1"/>
  <c r="BS71" i="12"/>
  <c r="BV71" i="12"/>
  <c r="DO71" i="12" s="1"/>
  <c r="CD71" i="12"/>
  <c r="BU71" i="12"/>
  <c r="BT71" i="12"/>
  <c r="BQ71" i="12"/>
  <c r="BR71" i="12"/>
  <c r="DN71" i="12" s="1"/>
  <c r="BY71" i="12"/>
  <c r="CA17" i="15"/>
  <c r="BR17" i="15"/>
  <c r="DN17" i="15" s="1"/>
  <c r="CC17" i="15"/>
  <c r="BS17" i="15"/>
  <c r="BZ17" i="15"/>
  <c r="DQ17" i="15" s="1"/>
  <c r="BW17" i="15"/>
  <c r="DP17" i="15" s="1"/>
  <c r="BX17" i="15"/>
  <c r="BV17" i="15"/>
  <c r="DO17" i="15" s="1"/>
  <c r="BU17" i="15"/>
  <c r="CB17" i="15"/>
  <c r="CD17" i="15"/>
  <c r="BQ17" i="15"/>
  <c r="BY17" i="15"/>
  <c r="BT17" i="15"/>
  <c r="BT113" i="13"/>
  <c r="BX113" i="13"/>
  <c r="CB113" i="13"/>
  <c r="BQ113" i="13"/>
  <c r="BW113" i="13"/>
  <c r="DP113" i="13" s="1"/>
  <c r="BY113" i="13"/>
  <c r="BU113" i="13"/>
  <c r="BR113" i="13"/>
  <c r="DN113" i="13" s="1"/>
  <c r="BV113" i="13"/>
  <c r="DO113" i="13" s="1"/>
  <c r="BZ113" i="13"/>
  <c r="DQ113" i="13" s="1"/>
  <c r="CC113" i="13"/>
  <c r="BS113" i="13"/>
  <c r="CA113" i="13"/>
  <c r="CD113" i="13"/>
  <c r="D101" i="12"/>
  <c r="AL100" i="12"/>
  <c r="AH100" i="12"/>
  <c r="AD100" i="12"/>
  <c r="AA100" i="12"/>
  <c r="AK100" i="12"/>
  <c r="AG100" i="12"/>
  <c r="DD100" i="12" s="1"/>
  <c r="AC100" i="12"/>
  <c r="AN100" i="12"/>
  <c r="AJ100" i="12"/>
  <c r="DE100" i="12" s="1"/>
  <c r="AF100" i="12"/>
  <c r="DC100" i="12" s="1"/>
  <c r="AB100" i="12"/>
  <c r="DB100" i="12" s="1"/>
  <c r="AM100" i="12"/>
  <c r="AI100" i="12"/>
  <c r="AE100" i="12"/>
  <c r="AK94" i="12"/>
  <c r="AC94" i="12"/>
  <c r="AJ94" i="12"/>
  <c r="DE94" i="12" s="1"/>
  <c r="AB94" i="12"/>
  <c r="DB94" i="12" s="1"/>
  <c r="AI94" i="12"/>
  <c r="AA94" i="12"/>
  <c r="AH94" i="12"/>
  <c r="AG94" i="12"/>
  <c r="DD94" i="12" s="1"/>
  <c r="AN94" i="12"/>
  <c r="AF94" i="12"/>
  <c r="DC94" i="12" s="1"/>
  <c r="AM94" i="12"/>
  <c r="AE94" i="12"/>
  <c r="AL94" i="12"/>
  <c r="AD94" i="12"/>
  <c r="AC151" i="13"/>
  <c r="AH151" i="13"/>
  <c r="AK151" i="13"/>
  <c r="AI151" i="13"/>
  <c r="AD151" i="13"/>
  <c r="AA151" i="13"/>
  <c r="AM151" i="13"/>
  <c r="AJ151" i="13"/>
  <c r="DE151" i="13" s="1"/>
  <c r="AN151" i="13"/>
  <c r="AL151" i="13"/>
  <c r="AF151" i="13"/>
  <c r="DC151" i="13" s="1"/>
  <c r="AB151" i="13"/>
  <c r="DB151" i="13" s="1"/>
  <c r="AE151" i="13"/>
  <c r="AG151" i="13"/>
  <c r="DD151" i="13" s="1"/>
  <c r="AG147" i="13"/>
  <c r="DD147" i="13" s="1"/>
  <c r="AF147" i="13"/>
  <c r="DC147" i="13" s="1"/>
  <c r="AH147" i="13"/>
  <c r="AN147" i="13"/>
  <c r="AI147" i="13"/>
  <c r="AC147" i="13"/>
  <c r="AB147" i="13"/>
  <c r="DB147" i="13" s="1"/>
  <c r="AL147" i="13"/>
  <c r="AK147" i="13"/>
  <c r="AM147" i="13"/>
  <c r="AJ147" i="13"/>
  <c r="DE147" i="13" s="1"/>
  <c r="AD147" i="13"/>
  <c r="AE147" i="13"/>
  <c r="AA147" i="13"/>
  <c r="BR70" i="12"/>
  <c r="DN70" i="12" s="1"/>
  <c r="BV70" i="12"/>
  <c r="DO70" i="12" s="1"/>
  <c r="CC70" i="12"/>
  <c r="BY70" i="12"/>
  <c r="BW70" i="12"/>
  <c r="DP70" i="12" s="1"/>
  <c r="BT70" i="12"/>
  <c r="BX70" i="12"/>
  <c r="BQ70" i="12"/>
  <c r="CB70" i="12"/>
  <c r="BS70" i="12"/>
  <c r="CA70" i="12"/>
  <c r="BU70" i="12"/>
  <c r="BZ70" i="12"/>
  <c r="DQ70" i="12" s="1"/>
  <c r="CD70" i="12"/>
  <c r="AG155" i="13"/>
  <c r="DD155" i="13" s="1"/>
  <c r="AC155" i="13"/>
  <c r="AH155" i="13"/>
  <c r="AL155" i="13"/>
  <c r="AI155" i="13"/>
  <c r="AD155" i="13"/>
  <c r="AA155" i="13"/>
  <c r="AM155" i="13"/>
  <c r="AJ155" i="13"/>
  <c r="DE155" i="13" s="1"/>
  <c r="AE155" i="13"/>
  <c r="AN155" i="13"/>
  <c r="AK155" i="13"/>
  <c r="AF155" i="13"/>
  <c r="DC155" i="13" s="1"/>
  <c r="AB155" i="13"/>
  <c r="DB155" i="13" s="1"/>
  <c r="U9" i="7"/>
  <c r="Y12" i="7" s="1"/>
  <c r="T12" i="7"/>
  <c r="BT64" i="12"/>
  <c r="BS64" i="12"/>
  <c r="CB64" i="12"/>
  <c r="BX64" i="12"/>
  <c r="BW64" i="12"/>
  <c r="DP64" i="12" s="1"/>
  <c r="BQ64" i="12"/>
  <c r="CD64" i="12"/>
  <c r="BV64" i="12"/>
  <c r="DO64" i="12" s="1"/>
  <c r="BZ64" i="12"/>
  <c r="DQ64" i="12" s="1"/>
  <c r="CC64" i="12"/>
  <c r="BR64" i="12"/>
  <c r="DN64" i="12" s="1"/>
  <c r="BU64" i="12"/>
  <c r="BY64" i="12"/>
  <c r="CA64" i="12"/>
  <c r="BW37" i="14"/>
  <c r="DP37" i="14" s="1"/>
  <c r="CB37" i="14"/>
  <c r="BT37" i="14"/>
  <c r="BR37" i="14"/>
  <c r="DN37" i="14" s="1"/>
  <c r="BQ37" i="14"/>
  <c r="BZ37" i="14"/>
  <c r="DQ37" i="14" s="1"/>
  <c r="BU37" i="14"/>
  <c r="BY37" i="14"/>
  <c r="CD37" i="14"/>
  <c r="BS37" i="14"/>
  <c r="CC37" i="14"/>
  <c r="CA37" i="14"/>
  <c r="BX37" i="14"/>
  <c r="BV37" i="14"/>
  <c r="DO37" i="14" s="1"/>
  <c r="CC39" i="14"/>
  <c r="BW39" i="14"/>
  <c r="DP39" i="14" s="1"/>
  <c r="BT39" i="14"/>
  <c r="CB39" i="14"/>
  <c r="BS39" i="14"/>
  <c r="BY39" i="14"/>
  <c r="CA39" i="14"/>
  <c r="BU39" i="14"/>
  <c r="BQ39" i="14"/>
  <c r="BV39" i="14"/>
  <c r="DO39" i="14" s="1"/>
  <c r="CD39" i="14"/>
  <c r="BR39" i="14"/>
  <c r="DN39" i="14" s="1"/>
  <c r="BX39" i="14"/>
  <c r="BZ39" i="14"/>
  <c r="DQ39" i="14" s="1"/>
  <c r="AK91" i="12"/>
  <c r="AE91" i="12"/>
  <c r="AG91" i="12"/>
  <c r="DD91" i="12" s="1"/>
  <c r="AM91" i="12"/>
  <c r="AH91" i="12"/>
  <c r="AA91" i="12"/>
  <c r="AB91" i="12"/>
  <c r="DB91" i="12" s="1"/>
  <c r="AD91" i="12"/>
  <c r="AF91" i="12"/>
  <c r="DC91" i="12" s="1"/>
  <c r="AI91" i="12"/>
  <c r="AJ91" i="12"/>
  <c r="DE91" i="12" s="1"/>
  <c r="AC91" i="12"/>
  <c r="AN91" i="12"/>
  <c r="AL91" i="12"/>
  <c r="AM98" i="12"/>
  <c r="AE98" i="12"/>
  <c r="AL98" i="12"/>
  <c r="AD98" i="12"/>
  <c r="AK98" i="12"/>
  <c r="AC98" i="12"/>
  <c r="AJ98" i="12"/>
  <c r="DE98" i="12" s="1"/>
  <c r="AB98" i="12"/>
  <c r="DB98" i="12" s="1"/>
  <c r="AI98" i="12"/>
  <c r="AA98" i="12"/>
  <c r="AH98" i="12"/>
  <c r="AG98" i="12"/>
  <c r="DD98" i="12" s="1"/>
  <c r="AN98" i="12"/>
  <c r="AF98" i="12"/>
  <c r="DC98" i="12" s="1"/>
  <c r="AH146" i="13"/>
  <c r="AE146" i="13"/>
  <c r="AC146" i="13"/>
  <c r="AL146" i="13"/>
  <c r="AD146" i="13"/>
  <c r="AB146" i="13"/>
  <c r="DB146" i="13" s="1"/>
  <c r="AM146" i="13"/>
  <c r="AI146" i="13"/>
  <c r="AG146" i="13"/>
  <c r="DD146" i="13" s="1"/>
  <c r="AA146" i="13"/>
  <c r="AF146" i="13"/>
  <c r="DC146" i="13" s="1"/>
  <c r="AN146" i="13"/>
  <c r="AK146" i="13"/>
  <c r="AJ146" i="13"/>
  <c r="DE146" i="13" s="1"/>
  <c r="AK80" i="14"/>
  <c r="AG80" i="14"/>
  <c r="DD80" i="14" s="1"/>
  <c r="AC80" i="14"/>
  <c r="AN80" i="14"/>
  <c r="AJ80" i="14"/>
  <c r="DE80" i="14" s="1"/>
  <c r="AF80" i="14"/>
  <c r="DC80" i="14" s="1"/>
  <c r="AB80" i="14"/>
  <c r="DB80" i="14" s="1"/>
  <c r="AL80" i="14"/>
  <c r="AI80" i="14"/>
  <c r="AD80" i="14"/>
  <c r="AA80" i="14"/>
  <c r="AM80" i="14"/>
  <c r="AE80" i="14"/>
  <c r="AH80" i="14"/>
  <c r="AJ148" i="13"/>
  <c r="DE148" i="13" s="1"/>
  <c r="AF148" i="13"/>
  <c r="DC148" i="13" s="1"/>
  <c r="AC148" i="13"/>
  <c r="AN148" i="13"/>
  <c r="AK148" i="13"/>
  <c r="AD148" i="13"/>
  <c r="AA148" i="13"/>
  <c r="AE148" i="13"/>
  <c r="AI148" i="13"/>
  <c r="AM148" i="13"/>
  <c r="AG148" i="13"/>
  <c r="DD148" i="13" s="1"/>
  <c r="AH148" i="13"/>
  <c r="AB148" i="13"/>
  <c r="DB148" i="13" s="1"/>
  <c r="AL148" i="13"/>
  <c r="G75" i="12"/>
  <c r="BV74" i="12"/>
  <c r="DO74" i="12" s="1"/>
  <c r="BW74" i="12"/>
  <c r="DP74" i="12" s="1"/>
  <c r="BS74" i="12"/>
  <c r="CA74" i="12"/>
  <c r="BQ74" i="12"/>
  <c r="CD74" i="12"/>
  <c r="BY74" i="12"/>
  <c r="BT74" i="12"/>
  <c r="BX74" i="12"/>
  <c r="CB74" i="12"/>
  <c r="BR74" i="12"/>
  <c r="DN74" i="12" s="1"/>
  <c r="BU74" i="12"/>
  <c r="BZ74" i="12"/>
  <c r="DQ74" i="12" s="1"/>
  <c r="CC74" i="12"/>
  <c r="BW66" i="12"/>
  <c r="DP66" i="12" s="1"/>
  <c r="BV66" i="12"/>
  <c r="DO66" i="12" s="1"/>
  <c r="BU66" i="12"/>
  <c r="CC66" i="12"/>
  <c r="CD66" i="12"/>
  <c r="BX66" i="12"/>
  <c r="BY66" i="12"/>
  <c r="CA66" i="12"/>
  <c r="BS66" i="12"/>
  <c r="BQ66" i="12"/>
  <c r="CB66" i="12"/>
  <c r="BZ66" i="12"/>
  <c r="DQ66" i="12" s="1"/>
  <c r="BT66" i="12"/>
  <c r="BR66" i="12"/>
  <c r="DN66" i="12" s="1"/>
  <c r="BT110" i="13"/>
  <c r="CB110" i="13"/>
  <c r="BQ110" i="13"/>
  <c r="BU110" i="13"/>
  <c r="BY110" i="13"/>
  <c r="CC110" i="13"/>
  <c r="BZ110" i="13"/>
  <c r="DQ110" i="13" s="1"/>
  <c r="CD110" i="13"/>
  <c r="BS110" i="13"/>
  <c r="BX110" i="13"/>
  <c r="BR110" i="13"/>
  <c r="DN110" i="13" s="1"/>
  <c r="CA110" i="13"/>
  <c r="BV110" i="13"/>
  <c r="DO110" i="13" s="1"/>
  <c r="BW110" i="13"/>
  <c r="DP110" i="13" s="1"/>
  <c r="CD104" i="13"/>
  <c r="BT104" i="13"/>
  <c r="BX104" i="13"/>
  <c r="CB104" i="13"/>
  <c r="BQ104" i="13"/>
  <c r="BU104" i="13"/>
  <c r="BY104" i="13"/>
  <c r="CC104" i="13"/>
  <c r="BR104" i="13"/>
  <c r="DN104" i="13" s="1"/>
  <c r="BW104" i="13"/>
  <c r="DP104" i="13" s="1"/>
  <c r="BS104" i="13"/>
  <c r="BZ104" i="13"/>
  <c r="DQ104" i="13" s="1"/>
  <c r="CA104" i="13"/>
  <c r="BV104" i="13"/>
  <c r="DO104" i="13" s="1"/>
  <c r="AJ96" i="12"/>
  <c r="DE96" i="12" s="1"/>
  <c r="AB96" i="12"/>
  <c r="DB96" i="12" s="1"/>
  <c r="AG96" i="12"/>
  <c r="DD96" i="12" s="1"/>
  <c r="AH96" i="12"/>
  <c r="AC96" i="12"/>
  <c r="AA96" i="12"/>
  <c r="AI96" i="12"/>
  <c r="AD96" i="12"/>
  <c r="AE96" i="12"/>
  <c r="AF96" i="12"/>
  <c r="DC96" i="12" s="1"/>
  <c r="AK96" i="12"/>
  <c r="AL96" i="12"/>
  <c r="AM96" i="12"/>
  <c r="AN96" i="12"/>
  <c r="AI97" i="12"/>
  <c r="AJ97" i="12"/>
  <c r="DE97" i="12" s="1"/>
  <c r="AN97" i="12"/>
  <c r="AA97" i="12"/>
  <c r="AG97" i="12"/>
  <c r="DD97" i="12" s="1"/>
  <c r="AH97" i="12"/>
  <c r="AC97" i="12"/>
  <c r="AK97" i="12"/>
  <c r="AD97" i="12"/>
  <c r="AB97" i="12"/>
  <c r="DB97" i="12" s="1"/>
  <c r="AL97" i="12"/>
  <c r="AE97" i="12"/>
  <c r="AM97" i="12"/>
  <c r="AF97" i="12"/>
  <c r="DC97" i="12" s="1"/>
  <c r="AD150" i="13"/>
  <c r="AK150" i="13"/>
  <c r="AG150" i="13"/>
  <c r="DD150" i="13" s="1"/>
  <c r="AL150" i="13"/>
  <c r="AH150" i="13"/>
  <c r="AA150" i="13"/>
  <c r="AB150" i="13"/>
  <c r="DB150" i="13" s="1"/>
  <c r="AM150" i="13"/>
  <c r="AE150" i="13"/>
  <c r="AN150" i="13"/>
  <c r="AF150" i="13"/>
  <c r="DC150" i="13" s="1"/>
  <c r="AJ150" i="13"/>
  <c r="DE150" i="13" s="1"/>
  <c r="AI150" i="13"/>
  <c r="AC150" i="13"/>
  <c r="AK149" i="13"/>
  <c r="AB149" i="13"/>
  <c r="DB149" i="13" s="1"/>
  <c r="AD149" i="13"/>
  <c r="AJ149" i="13"/>
  <c r="DE149" i="13" s="1"/>
  <c r="AL149" i="13"/>
  <c r="AA149" i="13"/>
  <c r="AE149" i="13"/>
  <c r="AH149" i="13"/>
  <c r="AM149" i="13"/>
  <c r="AI149" i="13"/>
  <c r="AF149" i="13"/>
  <c r="DC149" i="13" s="1"/>
  <c r="AC149" i="13"/>
  <c r="AG149" i="13"/>
  <c r="DD149" i="13" s="1"/>
  <c r="AN149" i="13"/>
  <c r="AK152" i="13"/>
  <c r="AI152" i="13"/>
  <c r="AE152" i="13"/>
  <c r="AA152" i="13"/>
  <c r="AN152" i="13"/>
  <c r="AJ152" i="13"/>
  <c r="DE152" i="13" s="1"/>
  <c r="AF152" i="13"/>
  <c r="DC152" i="13" s="1"/>
  <c r="AB152" i="13"/>
  <c r="DB152" i="13" s="1"/>
  <c r="AC152" i="13"/>
  <c r="AL152" i="13"/>
  <c r="AG152" i="13"/>
  <c r="DD152" i="13" s="1"/>
  <c r="AD152" i="13"/>
  <c r="AH152" i="13"/>
  <c r="AM152" i="13"/>
  <c r="C63" i="12"/>
  <c r="C69" i="12"/>
  <c r="C66" i="12"/>
  <c r="C72" i="12"/>
  <c r="C64" i="12"/>
  <c r="C65" i="12"/>
  <c r="C71" i="12"/>
  <c r="C70" i="12"/>
  <c r="C62" i="12"/>
  <c r="C68" i="12"/>
  <c r="C73" i="12"/>
  <c r="C67" i="12"/>
  <c r="C74" i="12"/>
  <c r="E90" i="12"/>
  <c r="E88" i="12"/>
  <c r="E89" i="12"/>
  <c r="E93" i="12"/>
  <c r="E92" i="12"/>
  <c r="E97" i="12"/>
  <c r="E98" i="12"/>
  <c r="E94" i="12"/>
  <c r="E91" i="12"/>
  <c r="E95" i="12"/>
  <c r="E99" i="12"/>
  <c r="E96" i="12"/>
  <c r="E100" i="12"/>
  <c r="BR65" i="12"/>
  <c r="DN65" i="12" s="1"/>
  <c r="BQ65" i="12"/>
  <c r="CB65" i="12"/>
  <c r="BT65" i="12"/>
  <c r="BU65" i="12"/>
  <c r="BZ65" i="12"/>
  <c r="DQ65" i="12" s="1"/>
  <c r="CC65" i="12"/>
  <c r="BS65" i="12"/>
  <c r="BW65" i="12"/>
  <c r="DP65" i="12" s="1"/>
  <c r="BY65" i="12"/>
  <c r="BV65" i="12"/>
  <c r="DO65" i="12" s="1"/>
  <c r="BX65" i="12"/>
  <c r="CA65" i="12"/>
  <c r="CD65" i="12"/>
  <c r="BU67" i="12"/>
  <c r="BS67" i="12"/>
  <c r="CB67" i="12"/>
  <c r="CA67" i="12"/>
  <c r="BW67" i="12"/>
  <c r="DP67" i="12" s="1"/>
  <c r="BT67" i="12"/>
  <c r="BQ67" i="12"/>
  <c r="CD67" i="12"/>
  <c r="BY67" i="12"/>
  <c r="BV67" i="12"/>
  <c r="DO67" i="12" s="1"/>
  <c r="BZ67" i="12"/>
  <c r="DQ67" i="12" s="1"/>
  <c r="BX67" i="12"/>
  <c r="CC67" i="12"/>
  <c r="BR67" i="12"/>
  <c r="DN67" i="12" s="1"/>
  <c r="BQ106" i="13"/>
  <c r="BY106" i="13"/>
  <c r="BT106" i="13"/>
  <c r="BR106" i="13"/>
  <c r="DN106" i="13" s="1"/>
  <c r="CB106" i="13"/>
  <c r="BZ106" i="13"/>
  <c r="DQ106" i="13" s="1"/>
  <c r="BV106" i="13"/>
  <c r="DO106" i="13" s="1"/>
  <c r="BS106" i="13"/>
  <c r="CD106" i="13"/>
  <c r="CA106" i="13"/>
  <c r="BX106" i="13"/>
  <c r="BU106" i="13"/>
  <c r="BW106" i="13"/>
  <c r="DP106" i="13" s="1"/>
  <c r="CC106" i="13"/>
  <c r="BZ112" i="13"/>
  <c r="DQ112" i="13" s="1"/>
  <c r="BY112" i="13"/>
  <c r="BR112" i="13"/>
  <c r="DN112" i="13" s="1"/>
  <c r="BW112" i="13"/>
  <c r="DP112" i="13" s="1"/>
  <c r="CB112" i="13"/>
  <c r="BX112" i="13"/>
  <c r="BT112" i="13"/>
  <c r="CC112" i="13"/>
  <c r="CA112" i="13"/>
  <c r="CD112" i="13"/>
  <c r="BS112" i="13"/>
  <c r="BQ112" i="13"/>
  <c r="BU112" i="13"/>
  <c r="BV112" i="13"/>
  <c r="DO112" i="13" s="1"/>
  <c r="AI95" i="12"/>
  <c r="AJ95" i="12"/>
  <c r="DE95" i="12" s="1"/>
  <c r="AE95" i="12"/>
  <c r="AC95" i="12"/>
  <c r="AM95" i="12"/>
  <c r="AK95" i="12"/>
  <c r="AF95" i="12"/>
  <c r="DC95" i="12" s="1"/>
  <c r="AN95" i="12"/>
  <c r="AB95" i="12"/>
  <c r="DB95" i="12" s="1"/>
  <c r="AG95" i="12"/>
  <c r="DD95" i="12" s="1"/>
  <c r="AH95" i="12"/>
  <c r="AA95" i="12"/>
  <c r="AD95" i="12"/>
  <c r="AL95" i="12"/>
  <c r="AJ88" i="12"/>
  <c r="DE88" i="12" s="1"/>
  <c r="AK88" i="12"/>
  <c r="AG88" i="12"/>
  <c r="DD88" i="12" s="1"/>
  <c r="AH88" i="12"/>
  <c r="AA88" i="12"/>
  <c r="AC88" i="12"/>
  <c r="AI88" i="12"/>
  <c r="AD88" i="12"/>
  <c r="AE88" i="12"/>
  <c r="AF88" i="12"/>
  <c r="DC88" i="12" s="1"/>
  <c r="AL88" i="12"/>
  <c r="AM88" i="12"/>
  <c r="AN88" i="12"/>
  <c r="AB88" i="12"/>
  <c r="DB88" i="12" s="1"/>
  <c r="AD154" i="13"/>
  <c r="AL154" i="13"/>
  <c r="AA154" i="13"/>
  <c r="AE154" i="13"/>
  <c r="AI154" i="13"/>
  <c r="AM154" i="13"/>
  <c r="AB154" i="13"/>
  <c r="DB154" i="13" s="1"/>
  <c r="AF154" i="13"/>
  <c r="DC154" i="13" s="1"/>
  <c r="AJ154" i="13"/>
  <c r="DE154" i="13" s="1"/>
  <c r="AN154" i="13"/>
  <c r="AK154" i="13"/>
  <c r="AH154" i="13"/>
  <c r="AC154" i="13"/>
  <c r="AG154" i="13"/>
  <c r="DD154" i="13" s="1"/>
  <c r="AI153" i="13"/>
  <c r="AE153" i="13"/>
  <c r="AB153" i="13"/>
  <c r="DB153" i="13" s="1"/>
  <c r="AM153" i="13"/>
  <c r="AJ153" i="13"/>
  <c r="DE153" i="13" s="1"/>
  <c r="AF153" i="13"/>
  <c r="DC153" i="13" s="1"/>
  <c r="AC153" i="13"/>
  <c r="AN153" i="13"/>
  <c r="AK153" i="13"/>
  <c r="AG153" i="13"/>
  <c r="DD153" i="13" s="1"/>
  <c r="AD153" i="13"/>
  <c r="AL153" i="13"/>
  <c r="AH153" i="13"/>
  <c r="AA153" i="13"/>
  <c r="AM156" i="13"/>
  <c r="AB156" i="13"/>
  <c r="DB156" i="13" s="1"/>
  <c r="AI156" i="13"/>
  <c r="AJ156" i="13"/>
  <c r="DE156" i="13" s="1"/>
  <c r="AE156" i="13"/>
  <c r="AA156" i="13"/>
  <c r="AN156" i="13"/>
  <c r="AK156" i="13"/>
  <c r="AF156" i="13"/>
  <c r="DC156" i="13" s="1"/>
  <c r="AC156" i="13"/>
  <c r="AG156" i="13"/>
  <c r="DD156" i="13" s="1"/>
  <c r="AL156" i="13"/>
  <c r="AD156" i="13"/>
  <c r="AH156" i="13"/>
  <c r="AM83" i="14"/>
  <c r="AI83" i="14"/>
  <c r="AE83" i="14"/>
  <c r="AA83" i="14"/>
  <c r="AL83" i="14"/>
  <c r="AH83" i="14"/>
  <c r="AD83" i="14"/>
  <c r="AG83" i="14"/>
  <c r="DD83" i="14" s="1"/>
  <c r="AK83" i="14"/>
  <c r="AC83" i="14"/>
  <c r="AJ83" i="14"/>
  <c r="DE83" i="14" s="1"/>
  <c r="AF83" i="14"/>
  <c r="DC83" i="14" s="1"/>
  <c r="AN83" i="14"/>
  <c r="AB83" i="14"/>
  <c r="DB83" i="14" s="1"/>
  <c r="E64" i="12"/>
  <c r="E65" i="12"/>
  <c r="E68" i="12"/>
  <c r="E73" i="12"/>
  <c r="E63" i="12"/>
  <c r="E62" i="12"/>
  <c r="E66" i="12"/>
  <c r="E71" i="12"/>
  <c r="E72" i="12"/>
  <c r="E69" i="12"/>
  <c r="E70" i="12"/>
  <c r="E67" i="12"/>
  <c r="E74" i="12"/>
  <c r="Q8" i="7"/>
  <c r="BS62" i="12"/>
  <c r="BW62" i="12"/>
  <c r="DP62" i="12" s="1"/>
  <c r="BX62" i="12"/>
  <c r="BV62" i="12"/>
  <c r="DO62" i="12" s="1"/>
  <c r="BU62" i="12"/>
  <c r="BZ62" i="12"/>
  <c r="DQ62" i="12" s="1"/>
  <c r="BY62" i="12"/>
  <c r="CB62" i="12"/>
  <c r="CA62" i="12"/>
  <c r="BR62" i="12"/>
  <c r="DN62" i="12" s="1"/>
  <c r="BQ62" i="12"/>
  <c r="BT62" i="12"/>
  <c r="CD62" i="12"/>
  <c r="CC62" i="12"/>
  <c r="BU63" i="12"/>
  <c r="BR63" i="12"/>
  <c r="DN63" i="12" s="1"/>
  <c r="CC63" i="12"/>
  <c r="BS63" i="12"/>
  <c r="BV63" i="12"/>
  <c r="DO63" i="12" s="1"/>
  <c r="CB63" i="12"/>
  <c r="BT63" i="12"/>
  <c r="BQ63" i="12"/>
  <c r="BZ63" i="12"/>
  <c r="DQ63" i="12" s="1"/>
  <c r="BX63" i="12"/>
  <c r="BW63" i="12"/>
  <c r="DP63" i="12" s="1"/>
  <c r="BY63" i="12"/>
  <c r="CA63" i="12"/>
  <c r="CD63" i="12"/>
  <c r="BU103" i="13"/>
  <c r="CA103" i="13"/>
  <c r="CC103" i="13"/>
  <c r="BS103" i="13"/>
  <c r="BV103" i="13"/>
  <c r="DO103" i="13" s="1"/>
  <c r="CD103" i="13"/>
  <c r="BZ103" i="13"/>
  <c r="DQ103" i="13" s="1"/>
  <c r="BX103" i="13"/>
  <c r="BT103" i="13"/>
  <c r="BQ103" i="13"/>
  <c r="BW103" i="13"/>
  <c r="DP103" i="13" s="1"/>
  <c r="BR103" i="13"/>
  <c r="DN103" i="13" s="1"/>
  <c r="CB103" i="13"/>
  <c r="BY103" i="13"/>
  <c r="CD114" i="13"/>
  <c r="BR114" i="13"/>
  <c r="DN114" i="13" s="1"/>
  <c r="BW114" i="13"/>
  <c r="DP114" i="13" s="1"/>
  <c r="BX114" i="13"/>
  <c r="BT114" i="13"/>
  <c r="BS114" i="13"/>
  <c r="CB114" i="13"/>
  <c r="CA114" i="13"/>
  <c r="BU114" i="13"/>
  <c r="BY114" i="13"/>
  <c r="CC114" i="13"/>
  <c r="BV114" i="13"/>
  <c r="DO114" i="13" s="1"/>
  <c r="BQ114" i="13"/>
  <c r="BZ114" i="13"/>
  <c r="DQ114" i="13" s="1"/>
  <c r="AK99" i="12"/>
  <c r="AF99" i="12"/>
  <c r="DC99" i="12" s="1"/>
  <c r="AL99" i="12"/>
  <c r="AN99" i="12"/>
  <c r="AG99" i="12"/>
  <c r="DD99" i="12" s="1"/>
  <c r="AE99" i="12"/>
  <c r="AM99" i="12"/>
  <c r="AH99" i="12"/>
  <c r="AD99" i="12"/>
  <c r="AA99" i="12"/>
  <c r="AB99" i="12"/>
  <c r="DB99" i="12" s="1"/>
  <c r="AC99" i="12"/>
  <c r="AI99" i="12"/>
  <c r="AJ99" i="12"/>
  <c r="DE99" i="12" s="1"/>
  <c r="AI90" i="12"/>
  <c r="AA90" i="12"/>
  <c r="AH90" i="12"/>
  <c r="AG90" i="12"/>
  <c r="DD90" i="12" s="1"/>
  <c r="AN90" i="12"/>
  <c r="AF90" i="12"/>
  <c r="DC90" i="12" s="1"/>
  <c r="AM90" i="12"/>
  <c r="AE90" i="12"/>
  <c r="AL90" i="12"/>
  <c r="AD90" i="12"/>
  <c r="AK90" i="12"/>
  <c r="AC90" i="12"/>
  <c r="AJ90" i="12"/>
  <c r="DE90" i="12" s="1"/>
  <c r="AB90" i="12"/>
  <c r="DB90" i="12" s="1"/>
  <c r="AB158" i="13"/>
  <c r="DB158" i="13" s="1"/>
  <c r="AM158" i="13"/>
  <c r="AJ158" i="13"/>
  <c r="DE158" i="13" s="1"/>
  <c r="AF158" i="13"/>
  <c r="DC158" i="13" s="1"/>
  <c r="AD158" i="13"/>
  <c r="AN158" i="13"/>
  <c r="AH158" i="13"/>
  <c r="AG158" i="13"/>
  <c r="DD158" i="13" s="1"/>
  <c r="AC158" i="13"/>
  <c r="AK158" i="13"/>
  <c r="AE158" i="13"/>
  <c r="AA158" i="13"/>
  <c r="AL158" i="13"/>
  <c r="AI158" i="13"/>
  <c r="AB157" i="13"/>
  <c r="DB157" i="13" s="1"/>
  <c r="AF157" i="13"/>
  <c r="DC157" i="13" s="1"/>
  <c r="AJ157" i="13"/>
  <c r="DE157" i="13" s="1"/>
  <c r="AC157" i="13"/>
  <c r="AG157" i="13"/>
  <c r="DD157" i="13" s="1"/>
  <c r="AK157" i="13"/>
  <c r="AH157" i="13"/>
  <c r="AD157" i="13"/>
  <c r="AA157" i="13"/>
  <c r="AL157" i="13"/>
  <c r="AI157" i="13"/>
  <c r="AN157" i="13"/>
  <c r="AM157" i="13"/>
  <c r="AE157" i="13"/>
  <c r="AE81" i="14"/>
  <c r="AI81" i="14"/>
  <c r="AL81" i="14"/>
  <c r="AA81" i="14"/>
  <c r="AD81" i="14"/>
  <c r="AH81" i="14"/>
  <c r="AG81" i="14"/>
  <c r="DD81" i="14" s="1"/>
  <c r="AN81" i="14"/>
  <c r="AK81" i="14"/>
  <c r="AF81" i="14"/>
  <c r="DC81" i="14" s="1"/>
  <c r="AC81" i="14"/>
  <c r="AM81" i="14"/>
  <c r="AB81" i="14"/>
  <c r="DB81" i="14" s="1"/>
  <c r="AJ81" i="14"/>
  <c r="DE81" i="14" s="1"/>
  <c r="BU73" i="12"/>
  <c r="CB73" i="12"/>
  <c r="BW73" i="12"/>
  <c r="DP73" i="12" s="1"/>
  <c r="BS73" i="12"/>
  <c r="BZ73" i="12"/>
  <c r="DQ73" i="12" s="1"/>
  <c r="BY73" i="12"/>
  <c r="CD73" i="12"/>
  <c r="BR73" i="12"/>
  <c r="DN73" i="12" s="1"/>
  <c r="BQ73" i="12"/>
  <c r="CA73" i="12"/>
  <c r="BX73" i="12"/>
  <c r="BV73" i="12"/>
  <c r="DO73" i="12" s="1"/>
  <c r="CC73" i="12"/>
  <c r="BT73" i="12"/>
  <c r="BY105" i="13"/>
  <c r="CD105" i="13"/>
  <c r="BS105" i="13"/>
  <c r="BW105" i="13"/>
  <c r="DP105" i="13" s="1"/>
  <c r="CA105" i="13"/>
  <c r="BX105" i="13"/>
  <c r="BT105" i="13"/>
  <c r="BZ105" i="13"/>
  <c r="DQ105" i="13" s="1"/>
  <c r="CB105" i="13"/>
  <c r="BR105" i="13"/>
  <c r="DN105" i="13" s="1"/>
  <c r="BU105" i="13"/>
  <c r="CC105" i="13"/>
  <c r="BV105" i="13"/>
  <c r="DO105" i="13" s="1"/>
  <c r="BQ105" i="13"/>
  <c r="D72" i="12"/>
  <c r="D69" i="12"/>
  <c r="D70" i="12"/>
  <c r="D64" i="12"/>
  <c r="D65" i="12"/>
  <c r="D71" i="12"/>
  <c r="D68" i="12"/>
  <c r="D73" i="12"/>
  <c r="D63" i="12"/>
  <c r="D67" i="12"/>
  <c r="D66" i="12"/>
  <c r="D62" i="12"/>
  <c r="D74" i="12"/>
  <c r="G90" i="12"/>
  <c r="G98" i="12"/>
  <c r="G89" i="12"/>
  <c r="G92" i="12"/>
  <c r="G94" i="12"/>
  <c r="G97" i="12"/>
  <c r="G88" i="12"/>
  <c r="G93" i="12"/>
  <c r="G96" i="12"/>
  <c r="G99" i="12"/>
  <c r="G91" i="12"/>
  <c r="G95" i="12"/>
  <c r="G100" i="12"/>
  <c r="BS68" i="12"/>
  <c r="BQ68" i="12"/>
  <c r="BU68" i="12"/>
  <c r="BR68" i="12"/>
  <c r="DN68" i="12" s="1"/>
  <c r="CB68" i="12"/>
  <c r="BY68" i="12"/>
  <c r="BZ68" i="12"/>
  <c r="DQ68" i="12" s="1"/>
  <c r="BW68" i="12"/>
  <c r="DP68" i="12" s="1"/>
  <c r="BT68" i="12"/>
  <c r="CC68" i="12"/>
  <c r="CD68" i="12"/>
  <c r="BV68" i="12"/>
  <c r="DO68" i="12" s="1"/>
  <c r="CA68" i="12"/>
  <c r="BX68" i="12"/>
  <c r="BQ72" i="12"/>
  <c r="BV72" i="12"/>
  <c r="DO72" i="12" s="1"/>
  <c r="CC72" i="12"/>
  <c r="BS72" i="12"/>
  <c r="BR72" i="12"/>
  <c r="DN72" i="12" s="1"/>
  <c r="BY72" i="12"/>
  <c r="BU72" i="12"/>
  <c r="BT72" i="12"/>
  <c r="CB72" i="12"/>
  <c r="BX72" i="12"/>
  <c r="BW72" i="12"/>
  <c r="DP72" i="12" s="1"/>
  <c r="CD72" i="12"/>
  <c r="CA72" i="12"/>
  <c r="BZ72" i="12"/>
  <c r="DQ72" i="12" s="1"/>
  <c r="BY107" i="13"/>
  <c r="BR107" i="13"/>
  <c r="DN107" i="13" s="1"/>
  <c r="BS107" i="13"/>
  <c r="BU107" i="13"/>
  <c r="CA107" i="13"/>
  <c r="BW107" i="13"/>
  <c r="DP107" i="13" s="1"/>
  <c r="BT107" i="13"/>
  <c r="BZ107" i="13"/>
  <c r="DQ107" i="13" s="1"/>
  <c r="CB107" i="13"/>
  <c r="BX107" i="13"/>
  <c r="CD107" i="13"/>
  <c r="BQ107" i="13"/>
  <c r="BV107" i="13"/>
  <c r="DO107" i="13" s="1"/>
  <c r="CC107" i="13"/>
  <c r="BR36" i="14"/>
  <c r="DN36" i="14" s="1"/>
  <c r="BX36" i="14"/>
  <c r="BS36" i="14"/>
  <c r="BW36" i="14"/>
  <c r="DP36" i="14" s="1"/>
  <c r="CA36" i="14"/>
  <c r="BY36" i="14"/>
  <c r="BV36" i="14"/>
  <c r="DO36" i="14" s="1"/>
  <c r="CC36" i="14"/>
  <c r="CD36" i="14"/>
  <c r="BU36" i="14"/>
  <c r="BQ36" i="14"/>
  <c r="CB36" i="14"/>
  <c r="BZ36" i="14"/>
  <c r="DQ36" i="14" s="1"/>
  <c r="BT36" i="14"/>
  <c r="BR108" i="13"/>
  <c r="DN108" i="13" s="1"/>
  <c r="BV108" i="13"/>
  <c r="DO108" i="13" s="1"/>
  <c r="BZ108" i="13"/>
  <c r="DQ108" i="13" s="1"/>
  <c r="CD108" i="13"/>
  <c r="BS108" i="13"/>
  <c r="BX108" i="13"/>
  <c r="CA108" i="13"/>
  <c r="BW108" i="13"/>
  <c r="DP108" i="13" s="1"/>
  <c r="CB108" i="13"/>
  <c r="BQ108" i="13"/>
  <c r="BU108" i="13"/>
  <c r="BY108" i="13"/>
  <c r="BT108" i="13"/>
  <c r="CC108" i="13"/>
  <c r="AM93" i="12"/>
  <c r="AK93" i="12"/>
  <c r="AD93" i="12"/>
  <c r="AL93" i="12"/>
  <c r="AG93" i="12"/>
  <c r="DD93" i="12" s="1"/>
  <c r="AH93" i="12"/>
  <c r="AA93" i="12"/>
  <c r="AF93" i="12"/>
  <c r="DC93" i="12" s="1"/>
  <c r="AI93" i="12"/>
  <c r="AB93" i="12"/>
  <c r="DB93" i="12" s="1"/>
  <c r="AJ93" i="12"/>
  <c r="DE93" i="12" s="1"/>
  <c r="AN93" i="12"/>
  <c r="AC93" i="12"/>
  <c r="AE93" i="12"/>
  <c r="AJ84" i="14"/>
  <c r="DE84" i="14" s="1"/>
  <c r="AF84" i="14"/>
  <c r="DC84" i="14" s="1"/>
  <c r="AB84" i="14"/>
  <c r="DB84" i="14" s="1"/>
  <c r="AL84" i="14"/>
  <c r="AA84" i="14"/>
  <c r="AE84" i="14"/>
  <c r="AH84" i="14"/>
  <c r="AK84" i="14"/>
  <c r="AG84" i="14"/>
  <c r="DD84" i="14" s="1"/>
  <c r="AC84" i="14"/>
  <c r="AI84" i="14"/>
  <c r="AM84" i="14"/>
  <c r="AN84" i="14"/>
  <c r="AD84" i="14"/>
  <c r="AN79" i="14"/>
  <c r="AB79" i="14"/>
  <c r="DB79" i="14" s="1"/>
  <c r="AF79" i="14"/>
  <c r="DC79" i="14" s="1"/>
  <c r="AM79" i="14"/>
  <c r="AI79" i="14"/>
  <c r="AE79" i="14"/>
  <c r="AA79" i="14"/>
  <c r="AL79" i="14"/>
  <c r="AH79" i="14"/>
  <c r="AD79" i="14"/>
  <c r="AC79" i="14"/>
  <c r="AJ79" i="14"/>
  <c r="DE79" i="14" s="1"/>
  <c r="AG79" i="14"/>
  <c r="DD79" i="14" s="1"/>
  <c r="AK79" i="14"/>
  <c r="AN82" i="14"/>
  <c r="AA82" i="14"/>
  <c r="AF82" i="14"/>
  <c r="DC82" i="14" s="1"/>
  <c r="AJ82" i="14"/>
  <c r="DE82" i="14" s="1"/>
  <c r="AE82" i="14"/>
  <c r="AH82" i="14"/>
  <c r="AL82" i="14"/>
  <c r="AG82" i="14"/>
  <c r="DD82" i="14" s="1"/>
  <c r="AK82" i="14"/>
  <c r="AC82" i="14"/>
  <c r="AB82" i="14"/>
  <c r="DB82" i="14" s="1"/>
  <c r="AM82" i="14"/>
  <c r="AI82" i="14"/>
  <c r="AD82" i="14"/>
  <c r="AC85" i="14"/>
  <c r="AJ85" i="14"/>
  <c r="DE85" i="14" s="1"/>
  <c r="AM85" i="14"/>
  <c r="AB85" i="14"/>
  <c r="DB85" i="14" s="1"/>
  <c r="AE85" i="14"/>
  <c r="AI85" i="14"/>
  <c r="AL85" i="14"/>
  <c r="AA85" i="14"/>
  <c r="AD85" i="14"/>
  <c r="AH85" i="14"/>
  <c r="AK85" i="14"/>
  <c r="AF85" i="14"/>
  <c r="DC85" i="14" s="1"/>
  <c r="AN85" i="14"/>
  <c r="AG85" i="14"/>
  <c r="DD85" i="14" s="1"/>
  <c r="X9" i="7"/>
  <c r="Q5" i="7"/>
  <c r="Q12" i="7" s="1"/>
  <c r="V9" i="7"/>
  <c r="T9" i="7"/>
  <c r="G269" i="8"/>
  <c r="P274" i="8"/>
  <c r="P299" i="8" s="1"/>
  <c r="G277" i="8"/>
  <c r="H277" i="8"/>
  <c r="H269" i="8"/>
  <c r="G279" i="8"/>
  <c r="O270" i="8"/>
  <c r="H283" i="8"/>
  <c r="Q270" i="8"/>
  <c r="P284" i="8"/>
  <c r="P305" i="8" s="1"/>
  <c r="H273" i="8"/>
  <c r="H287" i="8"/>
  <c r="E274" i="8"/>
  <c r="P282" i="8"/>
  <c r="P304" i="8" s="1"/>
  <c r="E270" i="8"/>
  <c r="O274" i="8"/>
  <c r="E278" i="8"/>
  <c r="Q282" i="8"/>
  <c r="P270" i="8"/>
  <c r="P297" i="8" s="1"/>
  <c r="Q274" i="8"/>
  <c r="H279" i="8"/>
  <c r="E284" i="8"/>
  <c r="O268" i="8"/>
  <c r="H275" i="8"/>
  <c r="E280" i="8"/>
  <c r="H281" i="8"/>
  <c r="P268" i="8"/>
  <c r="P296" i="8" s="1"/>
  <c r="E272" i="8"/>
  <c r="P276" i="8"/>
  <c r="P300" i="8" s="1"/>
  <c r="P280" i="8"/>
  <c r="P303" i="8" s="1"/>
  <c r="Q284" i="8"/>
  <c r="Q268" i="8"/>
  <c r="G273" i="8"/>
  <c r="Q276" i="8"/>
  <c r="Q280" i="8"/>
  <c r="E286" i="8"/>
  <c r="Q278" i="8"/>
  <c r="E269" i="8"/>
  <c r="Q269" i="8"/>
  <c r="E271" i="8"/>
  <c r="Q271" i="8"/>
  <c r="E273" i="8"/>
  <c r="Q273" i="8"/>
  <c r="Q298" i="8" s="1"/>
  <c r="E275" i="8"/>
  <c r="Q275" i="8"/>
  <c r="E277" i="8"/>
  <c r="Q277" i="8"/>
  <c r="E279" i="8"/>
  <c r="Q279" i="8"/>
  <c r="E281" i="8"/>
  <c r="Q281" i="8"/>
  <c r="E283" i="8"/>
  <c r="Q283" i="8"/>
  <c r="E285" i="8"/>
  <c r="Q285" i="8"/>
  <c r="E287" i="8"/>
  <c r="Q287" i="8"/>
  <c r="E268" i="8"/>
  <c r="E276" i="8"/>
  <c r="Q286" i="8"/>
  <c r="R269" i="8"/>
  <c r="F271" i="8"/>
  <c r="R271" i="8"/>
  <c r="R273" i="8"/>
  <c r="F275" i="8"/>
  <c r="R275" i="8"/>
  <c r="R277" i="8"/>
  <c r="R279" i="8"/>
  <c r="F281" i="8"/>
  <c r="R281" i="8"/>
  <c r="F283" i="8"/>
  <c r="R283" i="8"/>
  <c r="F285" i="8"/>
  <c r="R285" i="8"/>
  <c r="F287" i="8"/>
  <c r="R287" i="8"/>
  <c r="G271" i="8"/>
  <c r="O272" i="8"/>
  <c r="O276" i="8"/>
  <c r="O278" i="8"/>
  <c r="O280" i="8"/>
  <c r="O282" i="8"/>
  <c r="O284" i="8"/>
  <c r="G285" i="8"/>
  <c r="O286" i="8"/>
  <c r="P272" i="8"/>
  <c r="P298" i="8" s="1"/>
  <c r="P278" i="8"/>
  <c r="P302" i="8" s="1"/>
  <c r="P286" i="8"/>
  <c r="P306" i="8" s="1"/>
  <c r="F268" i="8"/>
  <c r="F296" i="8" s="1"/>
  <c r="F270" i="8"/>
  <c r="F272" i="8"/>
  <c r="F298" i="8" s="1"/>
  <c r="R272" i="8"/>
  <c r="F274" i="8"/>
  <c r="F276" i="8"/>
  <c r="F300" i="8" s="1"/>
  <c r="F278" i="8"/>
  <c r="F302" i="8" s="1"/>
  <c r="F280" i="8"/>
  <c r="F282" i="8"/>
  <c r="F284" i="8"/>
  <c r="F286" i="8"/>
  <c r="F306" i="8" s="1"/>
  <c r="G268" i="8"/>
  <c r="O269" i="8"/>
  <c r="G270" i="8"/>
  <c r="O271" i="8"/>
  <c r="O297" i="8" s="1"/>
  <c r="G272" i="8"/>
  <c r="O273" i="8"/>
  <c r="G274" i="8"/>
  <c r="G299" i="8" s="1"/>
  <c r="O275" i="8"/>
  <c r="G276" i="8"/>
  <c r="O277" i="8"/>
  <c r="G278" i="8"/>
  <c r="G302" i="8" s="1"/>
  <c r="O279" i="8"/>
  <c r="G280" i="8"/>
  <c r="G303" i="8" s="1"/>
  <c r="O281" i="8"/>
  <c r="G282" i="8"/>
  <c r="G304" i="8" s="1"/>
  <c r="O283" i="8"/>
  <c r="G284" i="8"/>
  <c r="O285" i="8"/>
  <c r="G286" i="8"/>
  <c r="G306" i="8" s="1"/>
  <c r="O287" i="8"/>
  <c r="E282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AQ92" i="4"/>
  <c r="AQ91" i="4"/>
  <c r="AQ90" i="4"/>
  <c r="AQ89" i="4"/>
  <c r="AQ88" i="4"/>
  <c r="AQ87" i="4"/>
  <c r="AQ86" i="4"/>
  <c r="AQ85" i="4"/>
  <c r="AQ84" i="4"/>
  <c r="AQ83" i="4"/>
  <c r="AQ82" i="4"/>
  <c r="AQ81" i="4"/>
  <c r="AQ74" i="4"/>
  <c r="AQ73" i="4"/>
  <c r="AQ72" i="4"/>
  <c r="AQ71" i="4"/>
  <c r="AQ70" i="4"/>
  <c r="AQ69" i="4"/>
  <c r="AQ68" i="4"/>
  <c r="AQ67" i="4"/>
  <c r="AQ66" i="4"/>
  <c r="AQ65" i="4"/>
  <c r="AQ64" i="4"/>
  <c r="AQ63" i="4"/>
  <c r="AP92" i="4"/>
  <c r="AP91" i="4"/>
  <c r="AP90" i="4"/>
  <c r="AP89" i="4"/>
  <c r="AP88" i="4"/>
  <c r="AP87" i="4"/>
  <c r="AP86" i="4"/>
  <c r="AP85" i="4"/>
  <c r="AP84" i="4"/>
  <c r="AP83" i="4"/>
  <c r="AP82" i="4"/>
  <c r="AP81" i="4"/>
  <c r="AP74" i="4"/>
  <c r="AP73" i="4"/>
  <c r="AP72" i="4"/>
  <c r="AP71" i="4"/>
  <c r="AP70" i="4"/>
  <c r="AP69" i="4"/>
  <c r="AP68" i="4"/>
  <c r="AP67" i="4"/>
  <c r="AP66" i="4"/>
  <c r="AP65" i="4"/>
  <c r="AP64" i="4"/>
  <c r="AP63" i="4"/>
  <c r="AO92" i="4"/>
  <c r="AO91" i="4"/>
  <c r="AO90" i="4"/>
  <c r="AO89" i="4"/>
  <c r="AO88" i="4"/>
  <c r="AO87" i="4"/>
  <c r="AO86" i="4"/>
  <c r="AO85" i="4"/>
  <c r="AO84" i="4"/>
  <c r="AO83" i="4"/>
  <c r="AO82" i="4"/>
  <c r="AO81" i="4"/>
  <c r="AO74" i="4"/>
  <c r="AO73" i="4"/>
  <c r="AO72" i="4"/>
  <c r="AO71" i="4"/>
  <c r="AO70" i="4"/>
  <c r="AO69" i="4"/>
  <c r="AO68" i="4"/>
  <c r="AO67" i="4"/>
  <c r="AO66" i="4"/>
  <c r="AO65" i="4"/>
  <c r="AO64" i="4"/>
  <c r="AO63" i="4"/>
  <c r="AG92" i="4"/>
  <c r="AG91" i="4"/>
  <c r="AG90" i="4"/>
  <c r="AG89" i="4"/>
  <c r="AG88" i="4"/>
  <c r="AG87" i="4"/>
  <c r="AG86" i="4"/>
  <c r="AG85" i="4"/>
  <c r="AG84" i="4"/>
  <c r="AG83" i="4"/>
  <c r="AG82" i="4"/>
  <c r="AG81" i="4"/>
  <c r="AG74" i="4"/>
  <c r="AG73" i="4"/>
  <c r="AG72" i="4"/>
  <c r="AG71" i="4"/>
  <c r="AG70" i="4"/>
  <c r="AG69" i="4"/>
  <c r="AG68" i="4"/>
  <c r="AG67" i="4"/>
  <c r="AG66" i="4"/>
  <c r="AG65" i="4"/>
  <c r="AG64" i="4"/>
  <c r="AG63" i="4"/>
  <c r="AF92" i="4"/>
  <c r="AF91" i="4"/>
  <c r="AF90" i="4"/>
  <c r="AF89" i="4"/>
  <c r="AF88" i="4"/>
  <c r="AF87" i="4"/>
  <c r="AF86" i="4"/>
  <c r="AF85" i="4"/>
  <c r="AF84" i="4"/>
  <c r="AF83" i="4"/>
  <c r="AF82" i="4"/>
  <c r="AF81" i="4"/>
  <c r="AF74" i="4"/>
  <c r="AF73" i="4"/>
  <c r="AF72" i="4"/>
  <c r="AF71" i="4"/>
  <c r="AF70" i="4"/>
  <c r="AF69" i="4"/>
  <c r="AF68" i="4"/>
  <c r="AF67" i="4"/>
  <c r="AF66" i="4"/>
  <c r="AF65" i="4"/>
  <c r="AF64" i="4"/>
  <c r="AF63" i="4"/>
  <c r="AE90" i="4"/>
  <c r="AE92" i="4"/>
  <c r="AE91" i="4"/>
  <c r="AE89" i="4"/>
  <c r="AE88" i="4"/>
  <c r="AE87" i="4"/>
  <c r="AE86" i="4"/>
  <c r="AE85" i="4"/>
  <c r="AE84" i="4"/>
  <c r="AE83" i="4"/>
  <c r="AE82" i="4"/>
  <c r="AE81" i="4"/>
  <c r="AE74" i="4"/>
  <c r="AE73" i="4"/>
  <c r="AE72" i="4"/>
  <c r="AE71" i="4"/>
  <c r="AE70" i="4"/>
  <c r="AE69" i="4"/>
  <c r="AE68" i="4"/>
  <c r="AE67" i="4"/>
  <c r="AE66" i="4"/>
  <c r="AE65" i="4"/>
  <c r="AE64" i="4"/>
  <c r="AE63" i="4"/>
  <c r="W92" i="4"/>
  <c r="V92" i="4"/>
  <c r="U92" i="4"/>
  <c r="T92" i="4"/>
  <c r="S92" i="4"/>
  <c r="R92" i="4"/>
  <c r="Q92" i="4"/>
  <c r="P92" i="4"/>
  <c r="O92" i="4"/>
  <c r="N92" i="4"/>
  <c r="M92" i="4"/>
  <c r="L92" i="4"/>
  <c r="K92" i="4"/>
  <c r="J92" i="4"/>
  <c r="I92" i="4"/>
  <c r="H92" i="4"/>
  <c r="G92" i="4"/>
  <c r="F92" i="4"/>
  <c r="W91" i="4"/>
  <c r="V91" i="4"/>
  <c r="U91" i="4"/>
  <c r="T91" i="4"/>
  <c r="S91" i="4"/>
  <c r="R91" i="4"/>
  <c r="Q91" i="4"/>
  <c r="P91" i="4"/>
  <c r="O91" i="4"/>
  <c r="N91" i="4"/>
  <c r="M91" i="4"/>
  <c r="L91" i="4"/>
  <c r="K91" i="4"/>
  <c r="J91" i="4"/>
  <c r="I91" i="4"/>
  <c r="H91" i="4"/>
  <c r="G91" i="4"/>
  <c r="F91" i="4"/>
  <c r="W90" i="4"/>
  <c r="V90" i="4"/>
  <c r="U90" i="4"/>
  <c r="T90" i="4"/>
  <c r="S90" i="4"/>
  <c r="R90" i="4"/>
  <c r="Q90" i="4"/>
  <c r="P90" i="4"/>
  <c r="O90" i="4"/>
  <c r="N90" i="4"/>
  <c r="M90" i="4"/>
  <c r="L90" i="4"/>
  <c r="K90" i="4"/>
  <c r="J90" i="4"/>
  <c r="I90" i="4"/>
  <c r="H90" i="4"/>
  <c r="G90" i="4"/>
  <c r="F90" i="4"/>
  <c r="W89" i="4"/>
  <c r="V89" i="4"/>
  <c r="U89" i="4"/>
  <c r="T89" i="4"/>
  <c r="S89" i="4"/>
  <c r="R89" i="4"/>
  <c r="Q89" i="4"/>
  <c r="P89" i="4"/>
  <c r="O89" i="4"/>
  <c r="N89" i="4"/>
  <c r="M89" i="4"/>
  <c r="L89" i="4"/>
  <c r="K89" i="4"/>
  <c r="J89" i="4"/>
  <c r="I89" i="4"/>
  <c r="H89" i="4"/>
  <c r="G89" i="4"/>
  <c r="F89" i="4"/>
  <c r="W88" i="4"/>
  <c r="V88" i="4"/>
  <c r="U88" i="4"/>
  <c r="T88" i="4"/>
  <c r="S88" i="4"/>
  <c r="R88" i="4"/>
  <c r="Q88" i="4"/>
  <c r="P88" i="4"/>
  <c r="O88" i="4"/>
  <c r="N88" i="4"/>
  <c r="M88" i="4"/>
  <c r="L88" i="4"/>
  <c r="K88" i="4"/>
  <c r="J88" i="4"/>
  <c r="I88" i="4"/>
  <c r="H88" i="4"/>
  <c r="G88" i="4"/>
  <c r="F88" i="4"/>
  <c r="W87" i="4"/>
  <c r="V87" i="4"/>
  <c r="U87" i="4"/>
  <c r="T87" i="4"/>
  <c r="S87" i="4"/>
  <c r="R87" i="4"/>
  <c r="Q87" i="4"/>
  <c r="P87" i="4"/>
  <c r="O87" i="4"/>
  <c r="N87" i="4"/>
  <c r="M87" i="4"/>
  <c r="L87" i="4"/>
  <c r="K87" i="4"/>
  <c r="J87" i="4"/>
  <c r="I87" i="4"/>
  <c r="H87" i="4"/>
  <c r="G87" i="4"/>
  <c r="F87" i="4"/>
  <c r="W86" i="4"/>
  <c r="V86" i="4"/>
  <c r="U86" i="4"/>
  <c r="T86" i="4"/>
  <c r="S86" i="4"/>
  <c r="R86" i="4"/>
  <c r="Q86" i="4"/>
  <c r="P86" i="4"/>
  <c r="O86" i="4"/>
  <c r="N86" i="4"/>
  <c r="M86" i="4"/>
  <c r="L86" i="4"/>
  <c r="K86" i="4"/>
  <c r="J86" i="4"/>
  <c r="I86" i="4"/>
  <c r="H86" i="4"/>
  <c r="G86" i="4"/>
  <c r="F86" i="4"/>
  <c r="W85" i="4"/>
  <c r="V85" i="4"/>
  <c r="U85" i="4"/>
  <c r="T85" i="4"/>
  <c r="S85" i="4"/>
  <c r="R85" i="4"/>
  <c r="Q85" i="4"/>
  <c r="P85" i="4"/>
  <c r="O85" i="4"/>
  <c r="N85" i="4"/>
  <c r="M85" i="4"/>
  <c r="L85" i="4"/>
  <c r="K85" i="4"/>
  <c r="J85" i="4"/>
  <c r="I85" i="4"/>
  <c r="H85" i="4"/>
  <c r="G85" i="4"/>
  <c r="F85" i="4"/>
  <c r="W84" i="4"/>
  <c r="V84" i="4"/>
  <c r="U84" i="4"/>
  <c r="T84" i="4"/>
  <c r="S84" i="4"/>
  <c r="R84" i="4"/>
  <c r="Q84" i="4"/>
  <c r="P84" i="4"/>
  <c r="O84" i="4"/>
  <c r="N84" i="4"/>
  <c r="M84" i="4"/>
  <c r="L84" i="4"/>
  <c r="K84" i="4"/>
  <c r="J84" i="4"/>
  <c r="I84" i="4"/>
  <c r="H84" i="4"/>
  <c r="G84" i="4"/>
  <c r="F84" i="4"/>
  <c r="W83" i="4"/>
  <c r="V83" i="4"/>
  <c r="U83" i="4"/>
  <c r="T83" i="4"/>
  <c r="S83" i="4"/>
  <c r="R83" i="4"/>
  <c r="Q83" i="4"/>
  <c r="P83" i="4"/>
  <c r="O83" i="4"/>
  <c r="N83" i="4"/>
  <c r="M83" i="4"/>
  <c r="L83" i="4"/>
  <c r="K83" i="4"/>
  <c r="J83" i="4"/>
  <c r="I83" i="4"/>
  <c r="H83" i="4"/>
  <c r="G83" i="4"/>
  <c r="F83" i="4"/>
  <c r="W82" i="4"/>
  <c r="V82" i="4"/>
  <c r="U82" i="4"/>
  <c r="T82" i="4"/>
  <c r="S82" i="4"/>
  <c r="R82" i="4"/>
  <c r="Q82" i="4"/>
  <c r="P82" i="4"/>
  <c r="O82" i="4"/>
  <c r="N82" i="4"/>
  <c r="M82" i="4"/>
  <c r="L82" i="4"/>
  <c r="K82" i="4"/>
  <c r="J82" i="4"/>
  <c r="I82" i="4"/>
  <c r="H82" i="4"/>
  <c r="G82" i="4"/>
  <c r="F82" i="4"/>
  <c r="W81" i="4"/>
  <c r="V81" i="4"/>
  <c r="U81" i="4"/>
  <c r="T81" i="4"/>
  <c r="S81" i="4"/>
  <c r="R81" i="4"/>
  <c r="Q81" i="4"/>
  <c r="P81" i="4"/>
  <c r="O81" i="4"/>
  <c r="N81" i="4"/>
  <c r="M81" i="4"/>
  <c r="L81" i="4"/>
  <c r="K81" i="4"/>
  <c r="J81" i="4"/>
  <c r="I81" i="4"/>
  <c r="H81" i="4"/>
  <c r="G81" i="4"/>
  <c r="F81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W73" i="4"/>
  <c r="V73" i="4"/>
  <c r="U73" i="4"/>
  <c r="T73" i="4"/>
  <c r="S73" i="4"/>
  <c r="R73" i="4"/>
  <c r="Q73" i="4"/>
  <c r="P73" i="4"/>
  <c r="O73" i="4"/>
  <c r="N73" i="4"/>
  <c r="M73" i="4"/>
  <c r="L73" i="4"/>
  <c r="K73" i="4"/>
  <c r="J73" i="4"/>
  <c r="I73" i="4"/>
  <c r="H73" i="4"/>
  <c r="G73" i="4"/>
  <c r="F73" i="4"/>
  <c r="W72" i="4"/>
  <c r="V72" i="4"/>
  <c r="U72" i="4"/>
  <c r="T72" i="4"/>
  <c r="S72" i="4"/>
  <c r="R72" i="4"/>
  <c r="Q72" i="4"/>
  <c r="P72" i="4"/>
  <c r="O72" i="4"/>
  <c r="N72" i="4"/>
  <c r="M72" i="4"/>
  <c r="L72" i="4"/>
  <c r="K72" i="4"/>
  <c r="J72" i="4"/>
  <c r="I72" i="4"/>
  <c r="H72" i="4"/>
  <c r="G72" i="4"/>
  <c r="F72" i="4"/>
  <c r="W71" i="4"/>
  <c r="V71" i="4"/>
  <c r="U71" i="4"/>
  <c r="T71" i="4"/>
  <c r="S71" i="4"/>
  <c r="R71" i="4"/>
  <c r="Q71" i="4"/>
  <c r="P71" i="4"/>
  <c r="O71" i="4"/>
  <c r="N71" i="4"/>
  <c r="M71" i="4"/>
  <c r="L71" i="4"/>
  <c r="K71" i="4"/>
  <c r="J71" i="4"/>
  <c r="I71" i="4"/>
  <c r="H71" i="4"/>
  <c r="G71" i="4"/>
  <c r="F71" i="4"/>
  <c r="W70" i="4"/>
  <c r="V70" i="4"/>
  <c r="U70" i="4"/>
  <c r="T70" i="4"/>
  <c r="S70" i="4"/>
  <c r="R70" i="4"/>
  <c r="Q70" i="4"/>
  <c r="P70" i="4"/>
  <c r="O70" i="4"/>
  <c r="N70" i="4"/>
  <c r="M70" i="4"/>
  <c r="L70" i="4"/>
  <c r="K70" i="4"/>
  <c r="J70" i="4"/>
  <c r="I70" i="4"/>
  <c r="H70" i="4"/>
  <c r="G70" i="4"/>
  <c r="F70" i="4"/>
  <c r="W69" i="4"/>
  <c r="V69" i="4"/>
  <c r="U69" i="4"/>
  <c r="T69" i="4"/>
  <c r="S69" i="4"/>
  <c r="R69" i="4"/>
  <c r="Q69" i="4"/>
  <c r="P69" i="4"/>
  <c r="O69" i="4"/>
  <c r="N69" i="4"/>
  <c r="M69" i="4"/>
  <c r="L69" i="4"/>
  <c r="K69" i="4"/>
  <c r="J69" i="4"/>
  <c r="I69" i="4"/>
  <c r="H69" i="4"/>
  <c r="G69" i="4"/>
  <c r="F69" i="4"/>
  <c r="W68" i="4"/>
  <c r="V68" i="4"/>
  <c r="U68" i="4"/>
  <c r="T68" i="4"/>
  <c r="S68" i="4"/>
  <c r="R68" i="4"/>
  <c r="Q68" i="4"/>
  <c r="P68" i="4"/>
  <c r="O68" i="4"/>
  <c r="N68" i="4"/>
  <c r="M68" i="4"/>
  <c r="L68" i="4"/>
  <c r="K68" i="4"/>
  <c r="J68" i="4"/>
  <c r="I68" i="4"/>
  <c r="H68" i="4"/>
  <c r="G68" i="4"/>
  <c r="F68" i="4"/>
  <c r="W67" i="4"/>
  <c r="V67" i="4"/>
  <c r="W66" i="4"/>
  <c r="V66" i="4"/>
  <c r="W65" i="4"/>
  <c r="V65" i="4"/>
  <c r="W64" i="4"/>
  <c r="V64" i="4"/>
  <c r="W63" i="4"/>
  <c r="V63" i="4"/>
  <c r="Q67" i="4"/>
  <c r="P67" i="4"/>
  <c r="Q66" i="4"/>
  <c r="P66" i="4"/>
  <c r="Q65" i="4"/>
  <c r="P65" i="4"/>
  <c r="Q64" i="4"/>
  <c r="P64" i="4"/>
  <c r="Q63" i="4"/>
  <c r="P63" i="4"/>
  <c r="K67" i="4"/>
  <c r="J67" i="4"/>
  <c r="K66" i="4"/>
  <c r="J66" i="4"/>
  <c r="K65" i="4"/>
  <c r="J65" i="4"/>
  <c r="K64" i="4"/>
  <c r="J64" i="4"/>
  <c r="K63" i="4"/>
  <c r="J63" i="4"/>
  <c r="U67" i="4"/>
  <c r="T67" i="4"/>
  <c r="S67" i="4"/>
  <c r="R67" i="4"/>
  <c r="O67" i="4"/>
  <c r="N67" i="4"/>
  <c r="M67" i="4"/>
  <c r="L67" i="4"/>
  <c r="I67" i="4"/>
  <c r="H67" i="4"/>
  <c r="G67" i="4"/>
  <c r="F67" i="4"/>
  <c r="U66" i="4"/>
  <c r="T66" i="4"/>
  <c r="S66" i="4"/>
  <c r="R66" i="4"/>
  <c r="L66" i="4"/>
  <c r="O66" i="4"/>
  <c r="N66" i="4"/>
  <c r="M66" i="4"/>
  <c r="F66" i="4"/>
  <c r="I66" i="4"/>
  <c r="H66" i="4"/>
  <c r="G66" i="4"/>
  <c r="U63" i="4"/>
  <c r="U64" i="4"/>
  <c r="U65" i="4"/>
  <c r="O65" i="4"/>
  <c r="O64" i="4"/>
  <c r="O63" i="4"/>
  <c r="R65" i="4"/>
  <c r="N65" i="4"/>
  <c r="M65" i="4"/>
  <c r="S64" i="4"/>
  <c r="R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T24" i="4"/>
  <c r="S24" i="4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T23" i="4"/>
  <c r="S23" i="4"/>
  <c r="R23" i="4"/>
  <c r="N63" i="4" s="1"/>
  <c r="Q23" i="4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T22" i="4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H106" i="8" l="1"/>
  <c r="H102" i="8"/>
  <c r="H98" i="8"/>
  <c r="H158" i="13"/>
  <c r="H154" i="13"/>
  <c r="H150" i="13"/>
  <c r="H146" i="13"/>
  <c r="H83" i="14"/>
  <c r="H79" i="14"/>
  <c r="H60" i="15"/>
  <c r="H103" i="8"/>
  <c r="H99" i="8"/>
  <c r="H95" i="8"/>
  <c r="H155" i="13"/>
  <c r="H151" i="13"/>
  <c r="H147" i="13"/>
  <c r="H84" i="14"/>
  <c r="H80" i="14"/>
  <c r="H104" i="8"/>
  <c r="H100" i="8"/>
  <c r="H96" i="8"/>
  <c r="H156" i="13"/>
  <c r="H152" i="13"/>
  <c r="H148" i="13"/>
  <c r="H85" i="14"/>
  <c r="H81" i="14"/>
  <c r="H105" i="8"/>
  <c r="H101" i="8"/>
  <c r="H97" i="8"/>
  <c r="H157" i="13"/>
  <c r="H153" i="13"/>
  <c r="H149" i="13"/>
  <c r="H82" i="14"/>
  <c r="C151" i="13"/>
  <c r="C104" i="8"/>
  <c r="C100" i="8"/>
  <c r="C96" i="8"/>
  <c r="C156" i="13"/>
  <c r="C152" i="13"/>
  <c r="C148" i="13"/>
  <c r="C85" i="14"/>
  <c r="C81" i="14"/>
  <c r="C80" i="14"/>
  <c r="C99" i="8"/>
  <c r="C105" i="8"/>
  <c r="C101" i="8"/>
  <c r="C97" i="8"/>
  <c r="V97" i="8" s="1"/>
  <c r="DA97" i="8" s="1"/>
  <c r="C157" i="13"/>
  <c r="C153" i="13"/>
  <c r="C149" i="13"/>
  <c r="C82" i="14"/>
  <c r="C106" i="8"/>
  <c r="C102" i="8"/>
  <c r="C98" i="8"/>
  <c r="C158" i="13"/>
  <c r="C154" i="13"/>
  <c r="C150" i="13"/>
  <c r="C146" i="13"/>
  <c r="C83" i="14"/>
  <c r="C79" i="14"/>
  <c r="C60" i="15"/>
  <c r="C103" i="8"/>
  <c r="C155" i="13"/>
  <c r="C95" i="8"/>
  <c r="R95" i="8" s="1"/>
  <c r="CY95" i="8" s="1"/>
  <c r="C147" i="13"/>
  <c r="C84" i="14"/>
  <c r="H56" i="8"/>
  <c r="H52" i="8"/>
  <c r="H48" i="8"/>
  <c r="H112" i="13"/>
  <c r="H108" i="13"/>
  <c r="H104" i="13"/>
  <c r="H39" i="14"/>
  <c r="H53" i="8"/>
  <c r="H49" i="8"/>
  <c r="H45" i="8"/>
  <c r="H113" i="13"/>
  <c r="H109" i="13"/>
  <c r="H105" i="13"/>
  <c r="H40" i="14"/>
  <c r="H36" i="14"/>
  <c r="H54" i="8"/>
  <c r="H50" i="8"/>
  <c r="H46" i="8"/>
  <c r="H114" i="13"/>
  <c r="H110" i="13"/>
  <c r="H106" i="13"/>
  <c r="H41" i="14"/>
  <c r="H37" i="14"/>
  <c r="H55" i="8"/>
  <c r="H51" i="8"/>
  <c r="H47" i="8"/>
  <c r="H115" i="13"/>
  <c r="H111" i="13"/>
  <c r="H107" i="13"/>
  <c r="H103" i="13"/>
  <c r="H42" i="14"/>
  <c r="H38" i="14"/>
  <c r="H17" i="15"/>
  <c r="P103" i="8"/>
  <c r="V101" i="8"/>
  <c r="DA101" i="8" s="1"/>
  <c r="Z99" i="8"/>
  <c r="I106" i="8"/>
  <c r="Q13" i="7"/>
  <c r="H29" i="15"/>
  <c r="I29" i="15" s="1"/>
  <c r="CB96" i="12"/>
  <c r="BU96" i="12"/>
  <c r="BT96" i="12"/>
  <c r="CD96" i="12"/>
  <c r="BS96" i="12"/>
  <c r="CC96" i="12"/>
  <c r="BR96" i="12"/>
  <c r="DN96" i="12" s="1"/>
  <c r="CA96" i="12"/>
  <c r="BQ96" i="12"/>
  <c r="BZ96" i="12"/>
  <c r="DQ96" i="12" s="1"/>
  <c r="BY96" i="12"/>
  <c r="BX96" i="12"/>
  <c r="BW96" i="12"/>
  <c r="DP96" i="12" s="1"/>
  <c r="BV96" i="12"/>
  <c r="DO96" i="12" s="1"/>
  <c r="BX90" i="12"/>
  <c r="CB90" i="12"/>
  <c r="BT90" i="12"/>
  <c r="BQ90" i="12"/>
  <c r="BY90" i="12"/>
  <c r="BV90" i="12"/>
  <c r="DO90" i="12" s="1"/>
  <c r="BR90" i="12"/>
  <c r="DN90" i="12" s="1"/>
  <c r="BU90" i="12"/>
  <c r="CD90" i="12"/>
  <c r="BZ90" i="12"/>
  <c r="DQ90" i="12" s="1"/>
  <c r="BS90" i="12"/>
  <c r="CC90" i="12"/>
  <c r="CA90" i="12"/>
  <c r="BW90" i="12"/>
  <c r="DP90" i="12" s="1"/>
  <c r="BU153" i="13"/>
  <c r="BR153" i="13"/>
  <c r="DN153" i="13" s="1"/>
  <c r="CC153" i="13"/>
  <c r="BZ153" i="13"/>
  <c r="DQ153" i="13" s="1"/>
  <c r="BV153" i="13"/>
  <c r="DO153" i="13" s="1"/>
  <c r="CD153" i="13"/>
  <c r="BS153" i="13"/>
  <c r="BW153" i="13"/>
  <c r="DP153" i="13" s="1"/>
  <c r="CA153" i="13"/>
  <c r="BX153" i="13"/>
  <c r="CB153" i="13"/>
  <c r="BY153" i="13"/>
  <c r="BT153" i="13"/>
  <c r="BQ153" i="13"/>
  <c r="BQ152" i="13"/>
  <c r="BU152" i="13"/>
  <c r="BY152" i="13"/>
  <c r="CC152" i="13"/>
  <c r="BR152" i="13"/>
  <c r="DN152" i="13" s="1"/>
  <c r="BV152" i="13"/>
  <c r="DO152" i="13" s="1"/>
  <c r="BZ152" i="13"/>
  <c r="DQ152" i="13" s="1"/>
  <c r="CD152" i="13"/>
  <c r="BS152" i="13"/>
  <c r="CA152" i="13"/>
  <c r="BX152" i="13"/>
  <c r="CB152" i="13"/>
  <c r="BW152" i="13"/>
  <c r="DP152" i="13" s="1"/>
  <c r="BT152" i="13"/>
  <c r="CA155" i="13"/>
  <c r="BY155" i="13"/>
  <c r="BS155" i="13"/>
  <c r="CC155" i="13"/>
  <c r="CD155" i="13"/>
  <c r="BU155" i="13"/>
  <c r="BV155" i="13"/>
  <c r="DO155" i="13" s="1"/>
  <c r="BT155" i="13"/>
  <c r="BW155" i="13"/>
  <c r="DP155" i="13" s="1"/>
  <c r="CB155" i="13"/>
  <c r="BX155" i="13"/>
  <c r="BQ155" i="13"/>
  <c r="BR155" i="13"/>
  <c r="DN155" i="13" s="1"/>
  <c r="BZ155" i="13"/>
  <c r="DQ155" i="13" s="1"/>
  <c r="BR158" i="13"/>
  <c r="DN158" i="13" s="1"/>
  <c r="CD158" i="13"/>
  <c r="BT158" i="13"/>
  <c r="BU158" i="13"/>
  <c r="BQ158" i="13"/>
  <c r="CC158" i="13"/>
  <c r="BZ158" i="13"/>
  <c r="DQ158" i="13" s="1"/>
  <c r="BV158" i="13"/>
  <c r="DO158" i="13" s="1"/>
  <c r="BW158" i="13"/>
  <c r="DP158" i="13" s="1"/>
  <c r="BS158" i="13"/>
  <c r="BY158" i="13"/>
  <c r="CA158" i="13"/>
  <c r="CB158" i="13"/>
  <c r="BX158" i="13"/>
  <c r="AE68" i="12"/>
  <c r="AL68" i="12"/>
  <c r="AI68" i="12"/>
  <c r="AF68" i="12"/>
  <c r="DC68" i="12" s="1"/>
  <c r="AA68" i="12"/>
  <c r="AG68" i="12"/>
  <c r="DD68" i="12" s="1"/>
  <c r="AK68" i="12"/>
  <c r="AC68" i="12"/>
  <c r="AD68" i="12"/>
  <c r="AN68" i="12"/>
  <c r="AJ68" i="12"/>
  <c r="DE68" i="12" s="1"/>
  <c r="AB68" i="12"/>
  <c r="DB68" i="12" s="1"/>
  <c r="AH68" i="12"/>
  <c r="AM68" i="12"/>
  <c r="AJ113" i="13"/>
  <c r="DE113" i="13" s="1"/>
  <c r="AN113" i="13"/>
  <c r="AC113" i="13"/>
  <c r="AA113" i="13"/>
  <c r="AK113" i="13"/>
  <c r="AI113" i="13"/>
  <c r="AD113" i="13"/>
  <c r="AG113" i="13"/>
  <c r="DD113" i="13" s="1"/>
  <c r="AL113" i="13"/>
  <c r="AH113" i="13"/>
  <c r="AE113" i="13"/>
  <c r="AB113" i="13"/>
  <c r="DB113" i="13" s="1"/>
  <c r="AF113" i="13"/>
  <c r="DC113" i="13" s="1"/>
  <c r="AM113" i="13"/>
  <c r="AM40" i="14"/>
  <c r="AF40" i="14"/>
  <c r="DC40" i="14" s="1"/>
  <c r="AN40" i="14"/>
  <c r="AG40" i="14"/>
  <c r="DD40" i="14" s="1"/>
  <c r="AA40" i="14"/>
  <c r="AE40" i="14"/>
  <c r="AI40" i="14"/>
  <c r="AD40" i="14"/>
  <c r="AJ40" i="14"/>
  <c r="DE40" i="14" s="1"/>
  <c r="AC40" i="14"/>
  <c r="AL40" i="14"/>
  <c r="AB40" i="14"/>
  <c r="DB40" i="14" s="1"/>
  <c r="AK40" i="14"/>
  <c r="AH40" i="14"/>
  <c r="AM38" i="14"/>
  <c r="AG38" i="14"/>
  <c r="DD38" i="14" s="1"/>
  <c r="AC38" i="14"/>
  <c r="AA38" i="14"/>
  <c r="AH38" i="14"/>
  <c r="AJ38" i="14"/>
  <c r="DE38" i="14" s="1"/>
  <c r="AE38" i="14"/>
  <c r="AL38" i="14"/>
  <c r="AN38" i="14"/>
  <c r="AK38" i="14"/>
  <c r="AI38" i="14"/>
  <c r="AF38" i="14"/>
  <c r="DC38" i="14" s="1"/>
  <c r="AB38" i="14"/>
  <c r="DB38" i="14" s="1"/>
  <c r="AD38" i="14"/>
  <c r="AF103" i="13"/>
  <c r="DC103" i="13" s="1"/>
  <c r="AN103" i="13"/>
  <c r="AK103" i="13"/>
  <c r="AG103" i="13"/>
  <c r="DD103" i="13" s="1"/>
  <c r="AE103" i="13"/>
  <c r="AH103" i="13"/>
  <c r="AM103" i="13"/>
  <c r="AA103" i="13"/>
  <c r="AI103" i="13"/>
  <c r="AL103" i="13"/>
  <c r="AJ103" i="13"/>
  <c r="DE103" i="13" s="1"/>
  <c r="AD103" i="13"/>
  <c r="AB103" i="13"/>
  <c r="DB103" i="13" s="1"/>
  <c r="AC103" i="13"/>
  <c r="AR71" i="12"/>
  <c r="AQ71" i="12"/>
  <c r="AU71" i="12"/>
  <c r="DH71" i="12" s="1"/>
  <c r="AY71" i="12"/>
  <c r="AW71" i="12"/>
  <c r="AO71" i="12"/>
  <c r="AX71" i="12"/>
  <c r="DI71" i="12" s="1"/>
  <c r="AV71" i="12"/>
  <c r="AP71" i="12"/>
  <c r="DF71" i="12" s="1"/>
  <c r="BB71" i="12"/>
  <c r="AT71" i="12"/>
  <c r="DG71" i="12" s="1"/>
  <c r="BA71" i="12"/>
  <c r="AS71" i="12"/>
  <c r="AZ71" i="12"/>
  <c r="AO110" i="13"/>
  <c r="AW110" i="13"/>
  <c r="AS110" i="13"/>
  <c r="AP110" i="13"/>
  <c r="DF110" i="13" s="1"/>
  <c r="BA110" i="13"/>
  <c r="AX110" i="13"/>
  <c r="DI110" i="13" s="1"/>
  <c r="AT110" i="13"/>
  <c r="DG110" i="13" s="1"/>
  <c r="AY110" i="13"/>
  <c r="BB110" i="13"/>
  <c r="AZ110" i="13"/>
  <c r="AV110" i="13"/>
  <c r="AQ110" i="13"/>
  <c r="AR110" i="13"/>
  <c r="AU110" i="13"/>
  <c r="DH110" i="13" s="1"/>
  <c r="AY112" i="13"/>
  <c r="AO112" i="13"/>
  <c r="AR112" i="13"/>
  <c r="BA112" i="13"/>
  <c r="AS112" i="13"/>
  <c r="BB112" i="13"/>
  <c r="AP112" i="13"/>
  <c r="DF112" i="13" s="1"/>
  <c r="AX112" i="13"/>
  <c r="DI112" i="13" s="1"/>
  <c r="AQ112" i="13"/>
  <c r="AV112" i="13"/>
  <c r="AU112" i="13"/>
  <c r="DH112" i="13" s="1"/>
  <c r="AZ112" i="13"/>
  <c r="AT112" i="13"/>
  <c r="DG112" i="13" s="1"/>
  <c r="AW112" i="13"/>
  <c r="AX41" i="14"/>
  <c r="DI41" i="14" s="1"/>
  <c r="BB41" i="14"/>
  <c r="BA41" i="14"/>
  <c r="AU41" i="14"/>
  <c r="DH41" i="14" s="1"/>
  <c r="AP41" i="14"/>
  <c r="DF41" i="14" s="1"/>
  <c r="AR41" i="14"/>
  <c r="AQ41" i="14"/>
  <c r="AZ41" i="14"/>
  <c r="AY41" i="14"/>
  <c r="AV41" i="14"/>
  <c r="AO41" i="14"/>
  <c r="AW41" i="14"/>
  <c r="AS41" i="14"/>
  <c r="AT41" i="14"/>
  <c r="DG41" i="14" s="1"/>
  <c r="BA95" i="12"/>
  <c r="AS95" i="12"/>
  <c r="AZ95" i="12"/>
  <c r="AR95" i="12"/>
  <c r="AY95" i="12"/>
  <c r="AQ95" i="12"/>
  <c r="AX95" i="12"/>
  <c r="DI95" i="12" s="1"/>
  <c r="AP95" i="12"/>
  <c r="DF95" i="12" s="1"/>
  <c r="AW95" i="12"/>
  <c r="AO95" i="12"/>
  <c r="AV95" i="12"/>
  <c r="AU95" i="12"/>
  <c r="DH95" i="12" s="1"/>
  <c r="BB95" i="12"/>
  <c r="AT95" i="12"/>
  <c r="DG95" i="12" s="1"/>
  <c r="BB88" i="12"/>
  <c r="AU88" i="12"/>
  <c r="DH88" i="12" s="1"/>
  <c r="AV88" i="12"/>
  <c r="AR88" i="12"/>
  <c r="AZ88" i="12"/>
  <c r="AS88" i="12"/>
  <c r="BA88" i="12"/>
  <c r="AT88" i="12"/>
  <c r="DG88" i="12" s="1"/>
  <c r="AO88" i="12"/>
  <c r="AP88" i="12"/>
  <c r="DF88" i="12" s="1"/>
  <c r="AW88" i="12"/>
  <c r="AX88" i="12"/>
  <c r="DI88" i="12" s="1"/>
  <c r="AQ88" i="12"/>
  <c r="AY88" i="12"/>
  <c r="AT152" i="13"/>
  <c r="DG152" i="13" s="1"/>
  <c r="AO152" i="13"/>
  <c r="BB152" i="13"/>
  <c r="AQ152" i="13"/>
  <c r="AU152" i="13"/>
  <c r="DH152" i="13" s="1"/>
  <c r="AY152" i="13"/>
  <c r="AV152" i="13"/>
  <c r="AR152" i="13"/>
  <c r="AW152" i="13"/>
  <c r="AZ152" i="13"/>
  <c r="AP152" i="13"/>
  <c r="DF152" i="13" s="1"/>
  <c r="AS152" i="13"/>
  <c r="BA152" i="13"/>
  <c r="AX152" i="13"/>
  <c r="DI152" i="13" s="1"/>
  <c r="AO84" i="14"/>
  <c r="AS84" i="14"/>
  <c r="AY84" i="14"/>
  <c r="AZ84" i="14"/>
  <c r="AV84" i="14"/>
  <c r="AR84" i="14"/>
  <c r="AU84" i="14"/>
  <c r="DH84" i="14" s="1"/>
  <c r="AX84" i="14"/>
  <c r="DI84" i="14" s="1"/>
  <c r="AQ84" i="14"/>
  <c r="AP84" i="14"/>
  <c r="DF84" i="14" s="1"/>
  <c r="BB84" i="14"/>
  <c r="AW84" i="14"/>
  <c r="BA84" i="14"/>
  <c r="AT84" i="14"/>
  <c r="DG84" i="14" s="1"/>
  <c r="AW150" i="13"/>
  <c r="AU150" i="13"/>
  <c r="DH150" i="13" s="1"/>
  <c r="AP150" i="13"/>
  <c r="DF150" i="13" s="1"/>
  <c r="AV150" i="13"/>
  <c r="AX150" i="13"/>
  <c r="DI150" i="13" s="1"/>
  <c r="AY150" i="13"/>
  <c r="AR150" i="13"/>
  <c r="BA150" i="13"/>
  <c r="AZ150" i="13"/>
  <c r="BB150" i="13"/>
  <c r="AQ150" i="13"/>
  <c r="AO150" i="13"/>
  <c r="AS150" i="13"/>
  <c r="AT150" i="13"/>
  <c r="DG150" i="13" s="1"/>
  <c r="Q62" i="12"/>
  <c r="W62" i="12"/>
  <c r="X62" i="12"/>
  <c r="N62" i="12"/>
  <c r="Z62" i="12"/>
  <c r="P62" i="12"/>
  <c r="R62" i="12"/>
  <c r="O62" i="12"/>
  <c r="U62" i="12"/>
  <c r="M62" i="12"/>
  <c r="Y62" i="12"/>
  <c r="T62" i="12"/>
  <c r="V62" i="12"/>
  <c r="S62" i="12"/>
  <c r="V63" i="12"/>
  <c r="Y63" i="12"/>
  <c r="R63" i="12"/>
  <c r="U63" i="12"/>
  <c r="O63" i="12"/>
  <c r="P63" i="12"/>
  <c r="Q63" i="12"/>
  <c r="N63" i="12"/>
  <c r="X63" i="12"/>
  <c r="M63" i="12"/>
  <c r="W63" i="12"/>
  <c r="S63" i="12"/>
  <c r="Z63" i="12"/>
  <c r="T63" i="12"/>
  <c r="X105" i="13"/>
  <c r="N105" i="13"/>
  <c r="Q105" i="13"/>
  <c r="Y105" i="13"/>
  <c r="M105" i="13"/>
  <c r="R105" i="13"/>
  <c r="U105" i="13"/>
  <c r="Z105" i="13"/>
  <c r="W105" i="13"/>
  <c r="T105" i="13"/>
  <c r="O105" i="13"/>
  <c r="P105" i="13"/>
  <c r="S105" i="13"/>
  <c r="V105" i="13"/>
  <c r="S42" i="14"/>
  <c r="Z42" i="14"/>
  <c r="O42" i="14"/>
  <c r="X42" i="14"/>
  <c r="N42" i="14"/>
  <c r="Q42" i="14"/>
  <c r="M42" i="14"/>
  <c r="R42" i="14"/>
  <c r="P42" i="14"/>
  <c r="Y42" i="14"/>
  <c r="T42" i="14"/>
  <c r="U42" i="14"/>
  <c r="V42" i="14"/>
  <c r="W42" i="14"/>
  <c r="N107" i="13"/>
  <c r="R107" i="13"/>
  <c r="V107" i="13"/>
  <c r="Z107" i="13"/>
  <c r="O107" i="13"/>
  <c r="S107" i="13"/>
  <c r="W107" i="13"/>
  <c r="T107" i="13"/>
  <c r="X107" i="13"/>
  <c r="M107" i="13"/>
  <c r="Q107" i="13"/>
  <c r="P107" i="13"/>
  <c r="Y107" i="13"/>
  <c r="U107" i="13"/>
  <c r="Z106" i="13"/>
  <c r="W106" i="13"/>
  <c r="S106" i="13"/>
  <c r="Q106" i="13"/>
  <c r="T106" i="13"/>
  <c r="Y106" i="13"/>
  <c r="M106" i="13"/>
  <c r="U106" i="13"/>
  <c r="X106" i="13"/>
  <c r="V106" i="13"/>
  <c r="P106" i="13"/>
  <c r="R106" i="13"/>
  <c r="N106" i="13"/>
  <c r="O106" i="13"/>
  <c r="BP93" i="12"/>
  <c r="BO93" i="12"/>
  <c r="BF93" i="12"/>
  <c r="BN93" i="12"/>
  <c r="BI93" i="12"/>
  <c r="DL93" i="12" s="1"/>
  <c r="BC93" i="12"/>
  <c r="BD93" i="12"/>
  <c r="DJ93" i="12" s="1"/>
  <c r="BE93" i="12"/>
  <c r="BJ93" i="12"/>
  <c r="BK93" i="12"/>
  <c r="BL93" i="12"/>
  <c r="DM93" i="12" s="1"/>
  <c r="BM93" i="12"/>
  <c r="BH93" i="12"/>
  <c r="DK93" i="12" s="1"/>
  <c r="BG93" i="12"/>
  <c r="BM147" i="13"/>
  <c r="BI147" i="13"/>
  <c r="DL147" i="13" s="1"/>
  <c r="BF147" i="13"/>
  <c r="BN147" i="13"/>
  <c r="BC147" i="13"/>
  <c r="BG147" i="13"/>
  <c r="BK147" i="13"/>
  <c r="BO147" i="13"/>
  <c r="BL147" i="13"/>
  <c r="DM147" i="13" s="1"/>
  <c r="BP147" i="13"/>
  <c r="BH147" i="13"/>
  <c r="DK147" i="13" s="1"/>
  <c r="BJ147" i="13"/>
  <c r="BD147" i="13"/>
  <c r="DJ147" i="13" s="1"/>
  <c r="BE147" i="13"/>
  <c r="BK146" i="13"/>
  <c r="BO146" i="13"/>
  <c r="BC146" i="13"/>
  <c r="BI146" i="13"/>
  <c r="DL146" i="13" s="1"/>
  <c r="BL146" i="13"/>
  <c r="DM146" i="13" s="1"/>
  <c r="BG146" i="13"/>
  <c r="BD146" i="13"/>
  <c r="DJ146" i="13" s="1"/>
  <c r="BM146" i="13"/>
  <c r="BP146" i="13"/>
  <c r="BN146" i="13"/>
  <c r="BH146" i="13"/>
  <c r="DK146" i="13" s="1"/>
  <c r="BJ146" i="13"/>
  <c r="BE146" i="13"/>
  <c r="BF146" i="13"/>
  <c r="BE64" i="12"/>
  <c r="BL64" i="12"/>
  <c r="DM64" i="12" s="1"/>
  <c r="BM64" i="12"/>
  <c r="BP64" i="12"/>
  <c r="BO64" i="12"/>
  <c r="BN64" i="12"/>
  <c r="BD64" i="12"/>
  <c r="DJ64" i="12" s="1"/>
  <c r="BK64" i="12"/>
  <c r="BH64" i="12"/>
  <c r="DK64" i="12" s="1"/>
  <c r="BG64" i="12"/>
  <c r="BF64" i="12"/>
  <c r="BC64" i="12"/>
  <c r="BI64" i="12"/>
  <c r="DL64" i="12" s="1"/>
  <c r="BJ64" i="12"/>
  <c r="BZ93" i="12"/>
  <c r="DQ93" i="12" s="1"/>
  <c r="CA93" i="12"/>
  <c r="BS93" i="12"/>
  <c r="BQ93" i="12"/>
  <c r="BU93" i="12"/>
  <c r="BV93" i="12"/>
  <c r="DO93" i="12" s="1"/>
  <c r="BY93" i="12"/>
  <c r="CC93" i="12"/>
  <c r="CD93" i="12"/>
  <c r="BW93" i="12"/>
  <c r="DP93" i="12" s="1"/>
  <c r="BT93" i="12"/>
  <c r="CB93" i="12"/>
  <c r="BR93" i="12"/>
  <c r="DN93" i="12" s="1"/>
  <c r="BX93" i="12"/>
  <c r="BW157" i="13"/>
  <c r="DP157" i="13" s="1"/>
  <c r="BS157" i="13"/>
  <c r="BX157" i="13"/>
  <c r="CA157" i="13"/>
  <c r="CB157" i="13"/>
  <c r="BQ157" i="13"/>
  <c r="CC157" i="13"/>
  <c r="BT157" i="13"/>
  <c r="BV157" i="13"/>
  <c r="DO157" i="13" s="1"/>
  <c r="BR157" i="13"/>
  <c r="DN157" i="13" s="1"/>
  <c r="BY157" i="13"/>
  <c r="BU157" i="13"/>
  <c r="BZ157" i="13"/>
  <c r="DQ157" i="13" s="1"/>
  <c r="CD157" i="13"/>
  <c r="CC81" i="14"/>
  <c r="BZ81" i="14"/>
  <c r="DQ81" i="14" s="1"/>
  <c r="BU81" i="14"/>
  <c r="BR81" i="14"/>
  <c r="DN81" i="14" s="1"/>
  <c r="BY81" i="14"/>
  <c r="BX81" i="14"/>
  <c r="BQ81" i="14"/>
  <c r="CB81" i="14"/>
  <c r="BW81" i="14"/>
  <c r="DP81" i="14" s="1"/>
  <c r="BT81" i="14"/>
  <c r="BV81" i="14"/>
  <c r="DO81" i="14" s="1"/>
  <c r="BS81" i="14"/>
  <c r="CD81" i="14"/>
  <c r="CA81" i="14"/>
  <c r="BZ80" i="14"/>
  <c r="DQ80" i="14" s="1"/>
  <c r="CC80" i="14"/>
  <c r="BR80" i="14"/>
  <c r="DN80" i="14" s="1"/>
  <c r="BU80" i="14"/>
  <c r="BY80" i="14"/>
  <c r="BW80" i="14"/>
  <c r="DP80" i="14" s="1"/>
  <c r="BQ80" i="14"/>
  <c r="CB80" i="14"/>
  <c r="BX80" i="14"/>
  <c r="BT80" i="14"/>
  <c r="CD80" i="14"/>
  <c r="BS80" i="14"/>
  <c r="CA80" i="14"/>
  <c r="BV80" i="14"/>
  <c r="DO80" i="14" s="1"/>
  <c r="CA60" i="15"/>
  <c r="BS60" i="15"/>
  <c r="BZ60" i="15"/>
  <c r="DQ60" i="15" s="1"/>
  <c r="BR60" i="15"/>
  <c r="DN60" i="15" s="1"/>
  <c r="BY60" i="15"/>
  <c r="BQ60" i="15"/>
  <c r="CC60" i="15"/>
  <c r="BX60" i="15"/>
  <c r="BW60" i="15"/>
  <c r="DP60" i="15" s="1"/>
  <c r="CD60" i="15"/>
  <c r="BV60" i="15"/>
  <c r="DO60" i="15" s="1"/>
  <c r="BU60" i="15"/>
  <c r="CB60" i="15"/>
  <c r="BT60" i="15"/>
  <c r="AA71" i="12"/>
  <c r="AG71" i="12"/>
  <c r="DD71" i="12" s="1"/>
  <c r="AF71" i="12"/>
  <c r="DC71" i="12" s="1"/>
  <c r="AN71" i="12"/>
  <c r="AH71" i="12"/>
  <c r="AE71" i="12"/>
  <c r="AI71" i="12"/>
  <c r="AL71" i="12"/>
  <c r="AD71" i="12"/>
  <c r="AK71" i="12"/>
  <c r="AJ71" i="12"/>
  <c r="DE71" i="12" s="1"/>
  <c r="AC71" i="12"/>
  <c r="AB71" i="12"/>
  <c r="DB71" i="12" s="1"/>
  <c r="AM71" i="12"/>
  <c r="AC105" i="13"/>
  <c r="AA105" i="13"/>
  <c r="AK105" i="13"/>
  <c r="AI105" i="13"/>
  <c r="AB105" i="13"/>
  <c r="DB105" i="13" s="1"/>
  <c r="AM105" i="13"/>
  <c r="AE105" i="13"/>
  <c r="AJ105" i="13"/>
  <c r="DE105" i="13" s="1"/>
  <c r="AN105" i="13"/>
  <c r="AL105" i="13"/>
  <c r="AG105" i="13"/>
  <c r="DD105" i="13" s="1"/>
  <c r="AF105" i="13"/>
  <c r="DC105" i="13" s="1"/>
  <c r="AH105" i="13"/>
  <c r="AD105" i="13"/>
  <c r="AE39" i="14"/>
  <c r="AM39" i="14"/>
  <c r="AB39" i="14"/>
  <c r="DB39" i="14" s="1"/>
  <c r="AA39" i="14"/>
  <c r="AJ39" i="14"/>
  <c r="DE39" i="14" s="1"/>
  <c r="AI39" i="14"/>
  <c r="AF39" i="14"/>
  <c r="DC39" i="14" s="1"/>
  <c r="AL39" i="14"/>
  <c r="AC39" i="14"/>
  <c r="AN39" i="14"/>
  <c r="AK39" i="14"/>
  <c r="AD39" i="14"/>
  <c r="AH39" i="14"/>
  <c r="AG39" i="14"/>
  <c r="DD39" i="14" s="1"/>
  <c r="AA42" i="14"/>
  <c r="AI42" i="14"/>
  <c r="AG42" i="14"/>
  <c r="DD42" i="14" s="1"/>
  <c r="AE42" i="14"/>
  <c r="AK42" i="14"/>
  <c r="AL42" i="14"/>
  <c r="AH42" i="14"/>
  <c r="AC42" i="14"/>
  <c r="AM42" i="14"/>
  <c r="AN42" i="14"/>
  <c r="AJ42" i="14"/>
  <c r="DE42" i="14" s="1"/>
  <c r="AB42" i="14"/>
  <c r="DB42" i="14" s="1"/>
  <c r="AD42" i="14"/>
  <c r="AF42" i="14"/>
  <c r="DC42" i="14" s="1"/>
  <c r="AB111" i="13"/>
  <c r="DB111" i="13" s="1"/>
  <c r="AE111" i="13"/>
  <c r="AJ111" i="13"/>
  <c r="DE111" i="13" s="1"/>
  <c r="AF111" i="13"/>
  <c r="DC111" i="13" s="1"/>
  <c r="AC111" i="13"/>
  <c r="AK111" i="13"/>
  <c r="AH111" i="13"/>
  <c r="AN111" i="13"/>
  <c r="AA111" i="13"/>
  <c r="AD111" i="13"/>
  <c r="AG111" i="13"/>
  <c r="DD111" i="13" s="1"/>
  <c r="AI111" i="13"/>
  <c r="AM111" i="13"/>
  <c r="AL111" i="13"/>
  <c r="AP66" i="12"/>
  <c r="DF66" i="12" s="1"/>
  <c r="AX66" i="12"/>
  <c r="DI66" i="12" s="1"/>
  <c r="AQ66" i="12"/>
  <c r="AV66" i="12"/>
  <c r="AZ66" i="12"/>
  <c r="AR66" i="12"/>
  <c r="AO66" i="12"/>
  <c r="BA66" i="12"/>
  <c r="AS66" i="12"/>
  <c r="AY66" i="12"/>
  <c r="AT66" i="12"/>
  <c r="DG66" i="12" s="1"/>
  <c r="AW66" i="12"/>
  <c r="AU66" i="12"/>
  <c r="DH66" i="12" s="1"/>
  <c r="BB66" i="12"/>
  <c r="AV103" i="13"/>
  <c r="AZ103" i="13"/>
  <c r="AO103" i="13"/>
  <c r="AS103" i="13"/>
  <c r="AW103" i="13"/>
  <c r="BA103" i="13"/>
  <c r="AP103" i="13"/>
  <c r="DF103" i="13" s="1"/>
  <c r="AU103" i="13"/>
  <c r="DH103" i="13" s="1"/>
  <c r="AX103" i="13"/>
  <c r="DI103" i="13" s="1"/>
  <c r="AQ103" i="13"/>
  <c r="BB103" i="13"/>
  <c r="AR103" i="13"/>
  <c r="AT103" i="13"/>
  <c r="DG103" i="13" s="1"/>
  <c r="AY103" i="13"/>
  <c r="AX114" i="13"/>
  <c r="DI114" i="13" s="1"/>
  <c r="BA114" i="13"/>
  <c r="AQ114" i="13"/>
  <c r="BB114" i="13"/>
  <c r="AY114" i="13"/>
  <c r="AR114" i="13"/>
  <c r="AO114" i="13"/>
  <c r="AU114" i="13"/>
  <c r="DH114" i="13" s="1"/>
  <c r="AW114" i="13"/>
  <c r="AS114" i="13"/>
  <c r="AZ114" i="13"/>
  <c r="AV114" i="13"/>
  <c r="AT114" i="13"/>
  <c r="DG114" i="13" s="1"/>
  <c r="AP114" i="13"/>
  <c r="DF114" i="13" s="1"/>
  <c r="AP105" i="13"/>
  <c r="DF105" i="13" s="1"/>
  <c r="AX105" i="13"/>
  <c r="DI105" i="13" s="1"/>
  <c r="AS105" i="13"/>
  <c r="AQ105" i="13"/>
  <c r="BA105" i="13"/>
  <c r="AY105" i="13"/>
  <c r="AV105" i="13"/>
  <c r="AZ105" i="13"/>
  <c r="AO105" i="13"/>
  <c r="AT105" i="13"/>
  <c r="DG105" i="13" s="1"/>
  <c r="AU105" i="13"/>
  <c r="DH105" i="13" s="1"/>
  <c r="AW105" i="13"/>
  <c r="AR105" i="13"/>
  <c r="BB105" i="13"/>
  <c r="BB38" i="14"/>
  <c r="AU38" i="14"/>
  <c r="DH38" i="14" s="1"/>
  <c r="AT38" i="14"/>
  <c r="DG38" i="14" s="1"/>
  <c r="AQ38" i="14"/>
  <c r="AR38" i="14"/>
  <c r="AV38" i="14"/>
  <c r="AP38" i="14"/>
  <c r="DF38" i="14" s="1"/>
  <c r="AY38" i="14"/>
  <c r="AZ38" i="14"/>
  <c r="BA38" i="14"/>
  <c r="AX38" i="14"/>
  <c r="DI38" i="14" s="1"/>
  <c r="AO38" i="14"/>
  <c r="AS38" i="14"/>
  <c r="AW38" i="14"/>
  <c r="AY91" i="12"/>
  <c r="AQ91" i="12"/>
  <c r="AX91" i="12"/>
  <c r="DI91" i="12" s="1"/>
  <c r="AR91" i="12"/>
  <c r="AS91" i="12"/>
  <c r="AT91" i="12"/>
  <c r="DG91" i="12" s="1"/>
  <c r="AZ91" i="12"/>
  <c r="BA91" i="12"/>
  <c r="BB91" i="12"/>
  <c r="AP91" i="12"/>
  <c r="DF91" i="12" s="1"/>
  <c r="AU91" i="12"/>
  <c r="DH91" i="12" s="1"/>
  <c r="AV91" i="12"/>
  <c r="AO91" i="12"/>
  <c r="AW91" i="12"/>
  <c r="AU90" i="12"/>
  <c r="DH90" i="12" s="1"/>
  <c r="AZ90" i="12"/>
  <c r="BB90" i="12"/>
  <c r="AP90" i="12"/>
  <c r="DF90" i="12" s="1"/>
  <c r="AR90" i="12"/>
  <c r="AX90" i="12"/>
  <c r="DI90" i="12" s="1"/>
  <c r="BA90" i="12"/>
  <c r="AO90" i="12"/>
  <c r="AV90" i="12"/>
  <c r="AW90" i="12"/>
  <c r="AS90" i="12"/>
  <c r="AQ90" i="12"/>
  <c r="AY90" i="12"/>
  <c r="AT90" i="12"/>
  <c r="DG90" i="12" s="1"/>
  <c r="AU156" i="13"/>
  <c r="DH156" i="13" s="1"/>
  <c r="AQ156" i="13"/>
  <c r="AV156" i="13"/>
  <c r="AY156" i="13"/>
  <c r="AO156" i="13"/>
  <c r="AW156" i="13"/>
  <c r="BA156" i="13"/>
  <c r="AP156" i="13"/>
  <c r="DF156" i="13" s="1"/>
  <c r="AT156" i="13"/>
  <c r="DG156" i="13" s="1"/>
  <c r="AX156" i="13"/>
  <c r="DI156" i="13" s="1"/>
  <c r="AS156" i="13"/>
  <c r="BB156" i="13"/>
  <c r="AZ156" i="13"/>
  <c r="AR156" i="13"/>
  <c r="BB154" i="13"/>
  <c r="AQ154" i="13"/>
  <c r="AU154" i="13"/>
  <c r="DH154" i="13" s="1"/>
  <c r="AY154" i="13"/>
  <c r="AV154" i="13"/>
  <c r="AR154" i="13"/>
  <c r="AO154" i="13"/>
  <c r="AZ154" i="13"/>
  <c r="AW154" i="13"/>
  <c r="BA154" i="13"/>
  <c r="AX154" i="13"/>
  <c r="DI154" i="13" s="1"/>
  <c r="AS154" i="13"/>
  <c r="AT154" i="13"/>
  <c r="DG154" i="13" s="1"/>
  <c r="AP154" i="13"/>
  <c r="DF154" i="13" s="1"/>
  <c r="BA149" i="13"/>
  <c r="AZ149" i="13"/>
  <c r="AT149" i="13"/>
  <c r="DG149" i="13" s="1"/>
  <c r="AP149" i="13"/>
  <c r="DF149" i="13" s="1"/>
  <c r="BB149" i="13"/>
  <c r="AQ149" i="13"/>
  <c r="AU149" i="13"/>
  <c r="DH149" i="13" s="1"/>
  <c r="AX149" i="13"/>
  <c r="DI149" i="13" s="1"/>
  <c r="AV149" i="13"/>
  <c r="AY149" i="13"/>
  <c r="AW149" i="13"/>
  <c r="AS149" i="13"/>
  <c r="AO149" i="13"/>
  <c r="AR149" i="13"/>
  <c r="Q70" i="12"/>
  <c r="Y70" i="12"/>
  <c r="M70" i="12"/>
  <c r="X70" i="12"/>
  <c r="U70" i="12"/>
  <c r="P70" i="12"/>
  <c r="O70" i="12"/>
  <c r="Z70" i="12"/>
  <c r="R70" i="12"/>
  <c r="W70" i="12"/>
  <c r="T70" i="12"/>
  <c r="V70" i="12"/>
  <c r="S70" i="12"/>
  <c r="N70" i="12"/>
  <c r="R109" i="13"/>
  <c r="P109" i="13"/>
  <c r="S109" i="13"/>
  <c r="W109" i="13"/>
  <c r="T109" i="13"/>
  <c r="M109" i="13"/>
  <c r="U109" i="13"/>
  <c r="Q109" i="13"/>
  <c r="V109" i="13"/>
  <c r="Y109" i="13"/>
  <c r="X109" i="13"/>
  <c r="N109" i="13"/>
  <c r="O109" i="13"/>
  <c r="Z109" i="13"/>
  <c r="W39" i="14"/>
  <c r="S39" i="14"/>
  <c r="O39" i="14"/>
  <c r="V39" i="14"/>
  <c r="Y39" i="14"/>
  <c r="T39" i="14"/>
  <c r="Z39" i="14"/>
  <c r="M39" i="14"/>
  <c r="X39" i="14"/>
  <c r="U39" i="14"/>
  <c r="R39" i="14"/>
  <c r="P39" i="14"/>
  <c r="N39" i="14"/>
  <c r="Q39" i="14"/>
  <c r="M111" i="13"/>
  <c r="U111" i="13"/>
  <c r="Q111" i="13"/>
  <c r="N111" i="13"/>
  <c r="Y111" i="13"/>
  <c r="P111" i="13"/>
  <c r="Z111" i="13"/>
  <c r="W111" i="13"/>
  <c r="S111" i="13"/>
  <c r="X111" i="13"/>
  <c r="V111" i="13"/>
  <c r="R111" i="13"/>
  <c r="O111" i="13"/>
  <c r="T111" i="13"/>
  <c r="Z40" i="14"/>
  <c r="S40" i="14"/>
  <c r="R40" i="14"/>
  <c r="P40" i="14"/>
  <c r="M40" i="14"/>
  <c r="Q40" i="14"/>
  <c r="U40" i="14"/>
  <c r="N40" i="14"/>
  <c r="V40" i="14"/>
  <c r="O40" i="14"/>
  <c r="W40" i="14"/>
  <c r="T40" i="14"/>
  <c r="Y40" i="14"/>
  <c r="X40" i="14"/>
  <c r="Y13" i="7"/>
  <c r="C90" i="12"/>
  <c r="C93" i="12"/>
  <c r="C88" i="12"/>
  <c r="C98" i="12"/>
  <c r="C97" i="12"/>
  <c r="C94" i="12"/>
  <c r="C89" i="12"/>
  <c r="C92" i="12"/>
  <c r="C99" i="12"/>
  <c r="C95" i="12"/>
  <c r="C96" i="12"/>
  <c r="C91" i="12"/>
  <c r="C100" i="12"/>
  <c r="BK97" i="12"/>
  <c r="BJ97" i="12"/>
  <c r="BI97" i="12"/>
  <c r="DL97" i="12" s="1"/>
  <c r="BD97" i="12"/>
  <c r="DJ97" i="12" s="1"/>
  <c r="BE97" i="12"/>
  <c r="BF97" i="12"/>
  <c r="BG97" i="12"/>
  <c r="BH97" i="12"/>
  <c r="DK97" i="12" s="1"/>
  <c r="BL97" i="12"/>
  <c r="DM97" i="12" s="1"/>
  <c r="BM97" i="12"/>
  <c r="BN97" i="12"/>
  <c r="BO97" i="12"/>
  <c r="BP97" i="12"/>
  <c r="BC97" i="12"/>
  <c r="BE151" i="13"/>
  <c r="BK151" i="13"/>
  <c r="BN151" i="13"/>
  <c r="BC151" i="13"/>
  <c r="BF151" i="13"/>
  <c r="BL151" i="13"/>
  <c r="DM151" i="13" s="1"/>
  <c r="BO151" i="13"/>
  <c r="BD151" i="13"/>
  <c r="DJ151" i="13" s="1"/>
  <c r="BG151" i="13"/>
  <c r="BM151" i="13"/>
  <c r="BP151" i="13"/>
  <c r="BI151" i="13"/>
  <c r="DL151" i="13" s="1"/>
  <c r="BH151" i="13"/>
  <c r="DK151" i="13" s="1"/>
  <c r="BJ151" i="13"/>
  <c r="BE150" i="13"/>
  <c r="BG150" i="13"/>
  <c r="BM150" i="13"/>
  <c r="BH150" i="13"/>
  <c r="DK150" i="13" s="1"/>
  <c r="BF150" i="13"/>
  <c r="BI150" i="13"/>
  <c r="DL150" i="13" s="1"/>
  <c r="BN150" i="13"/>
  <c r="BJ150" i="13"/>
  <c r="BO150" i="13"/>
  <c r="BL150" i="13"/>
  <c r="DM150" i="13" s="1"/>
  <c r="BD150" i="13"/>
  <c r="DJ150" i="13" s="1"/>
  <c r="BC150" i="13"/>
  <c r="BP150" i="13"/>
  <c r="BK150" i="13"/>
  <c r="BI72" i="12"/>
  <c r="DL72" i="12" s="1"/>
  <c r="BF72" i="12"/>
  <c r="BG72" i="12"/>
  <c r="BP72" i="12"/>
  <c r="BH72" i="12"/>
  <c r="DK72" i="12" s="1"/>
  <c r="BD72" i="12"/>
  <c r="DJ72" i="12" s="1"/>
  <c r="BM72" i="12"/>
  <c r="BN72" i="12"/>
  <c r="BE72" i="12"/>
  <c r="BK72" i="12"/>
  <c r="BO72" i="12"/>
  <c r="BJ72" i="12"/>
  <c r="BL72" i="12"/>
  <c r="DM72" i="12" s="1"/>
  <c r="BC72" i="12"/>
  <c r="BH104" i="13"/>
  <c r="DK104" i="13" s="1"/>
  <c r="BE104" i="13"/>
  <c r="BP104" i="13"/>
  <c r="BM104" i="13"/>
  <c r="BI104" i="13"/>
  <c r="DL104" i="13" s="1"/>
  <c r="BJ104" i="13"/>
  <c r="BG104" i="13"/>
  <c r="BO104" i="13"/>
  <c r="BK104" i="13"/>
  <c r="BF104" i="13"/>
  <c r="BD104" i="13"/>
  <c r="DJ104" i="13" s="1"/>
  <c r="BC104" i="13"/>
  <c r="BL104" i="13"/>
  <c r="DM104" i="13" s="1"/>
  <c r="BN104" i="13"/>
  <c r="CD88" i="12"/>
  <c r="BT88" i="12"/>
  <c r="CB88" i="12"/>
  <c r="BS88" i="12"/>
  <c r="CC88" i="12"/>
  <c r="CA88" i="12"/>
  <c r="BR88" i="12"/>
  <c r="DN88" i="12" s="1"/>
  <c r="BZ88" i="12"/>
  <c r="DQ88" i="12" s="1"/>
  <c r="BQ88" i="12"/>
  <c r="BY88" i="12"/>
  <c r="BX88" i="12"/>
  <c r="BW88" i="12"/>
  <c r="DP88" i="12" s="1"/>
  <c r="BV88" i="12"/>
  <c r="DO88" i="12" s="1"/>
  <c r="BU88" i="12"/>
  <c r="BS154" i="13"/>
  <c r="CD154" i="13"/>
  <c r="CA154" i="13"/>
  <c r="BT154" i="13"/>
  <c r="BW154" i="13"/>
  <c r="DP154" i="13" s="1"/>
  <c r="CB154" i="13"/>
  <c r="BX154" i="13"/>
  <c r="BU154" i="13"/>
  <c r="BQ154" i="13"/>
  <c r="CC154" i="13"/>
  <c r="BR154" i="13"/>
  <c r="DN154" i="13" s="1"/>
  <c r="BV154" i="13"/>
  <c r="DO154" i="13" s="1"/>
  <c r="BY154" i="13"/>
  <c r="BZ154" i="13"/>
  <c r="DQ154" i="13" s="1"/>
  <c r="BQ82" i="14"/>
  <c r="BU82" i="14"/>
  <c r="BS82" i="14"/>
  <c r="CB82" i="14"/>
  <c r="BX82" i="14"/>
  <c r="BT82" i="14"/>
  <c r="BW82" i="14"/>
  <c r="DP82" i="14" s="1"/>
  <c r="BZ82" i="14"/>
  <c r="DQ82" i="14" s="1"/>
  <c r="CA82" i="14"/>
  <c r="BR82" i="14"/>
  <c r="DN82" i="14" s="1"/>
  <c r="CD82" i="14"/>
  <c r="BY82" i="14"/>
  <c r="CC82" i="14"/>
  <c r="BV82" i="14"/>
  <c r="DO82" i="14" s="1"/>
  <c r="BY85" i="14"/>
  <c r="CA85" i="14"/>
  <c r="CD85" i="14"/>
  <c r="BS85" i="14"/>
  <c r="BV85" i="14"/>
  <c r="DO85" i="14" s="1"/>
  <c r="BZ85" i="14"/>
  <c r="DQ85" i="14" s="1"/>
  <c r="CC85" i="14"/>
  <c r="BR85" i="14"/>
  <c r="DN85" i="14" s="1"/>
  <c r="BU85" i="14"/>
  <c r="BX85" i="14"/>
  <c r="BQ85" i="14"/>
  <c r="BW85" i="14"/>
  <c r="DP85" i="14" s="1"/>
  <c r="BT85" i="14"/>
  <c r="CB85" i="14"/>
  <c r="BT84" i="14"/>
  <c r="BX84" i="14"/>
  <c r="CA84" i="14"/>
  <c r="CD84" i="14"/>
  <c r="BS84" i="14"/>
  <c r="BV84" i="14"/>
  <c r="DO84" i="14" s="1"/>
  <c r="BW84" i="14"/>
  <c r="DP84" i="14" s="1"/>
  <c r="BZ84" i="14"/>
  <c r="DQ84" i="14" s="1"/>
  <c r="CC84" i="14"/>
  <c r="BR84" i="14"/>
  <c r="DN84" i="14" s="1"/>
  <c r="CB84" i="14"/>
  <c r="BQ84" i="14"/>
  <c r="BU84" i="14"/>
  <c r="BY84" i="14"/>
  <c r="D75" i="12"/>
  <c r="AC74" i="12"/>
  <c r="AN74" i="12"/>
  <c r="AK74" i="12"/>
  <c r="AG74" i="12"/>
  <c r="DD74" i="12" s="1"/>
  <c r="AJ74" i="12"/>
  <c r="DE74" i="12" s="1"/>
  <c r="AB74" i="12"/>
  <c r="DB74" i="12" s="1"/>
  <c r="AD74" i="12"/>
  <c r="AH74" i="12"/>
  <c r="AL74" i="12"/>
  <c r="AA74" i="12"/>
  <c r="AE74" i="12"/>
  <c r="AI74" i="12"/>
  <c r="AM74" i="12"/>
  <c r="AF74" i="12"/>
  <c r="DC74" i="12" s="1"/>
  <c r="AG65" i="12"/>
  <c r="DD65" i="12" s="1"/>
  <c r="AL65" i="12"/>
  <c r="AH65" i="12"/>
  <c r="AK65" i="12"/>
  <c r="AM65" i="12"/>
  <c r="AC65" i="12"/>
  <c r="AF65" i="12"/>
  <c r="DC65" i="12" s="1"/>
  <c r="AN65" i="12"/>
  <c r="AD65" i="12"/>
  <c r="AE65" i="12"/>
  <c r="AB65" i="12"/>
  <c r="DB65" i="12" s="1"/>
  <c r="AJ65" i="12"/>
  <c r="DE65" i="12" s="1"/>
  <c r="AI65" i="12"/>
  <c r="AA65" i="12"/>
  <c r="AQ62" i="12"/>
  <c r="AY62" i="12"/>
  <c r="AR62" i="12"/>
  <c r="AZ62" i="12"/>
  <c r="AS62" i="12"/>
  <c r="BA62" i="12"/>
  <c r="AT62" i="12"/>
  <c r="DG62" i="12" s="1"/>
  <c r="BB62" i="12"/>
  <c r="AU62" i="12"/>
  <c r="DH62" i="12" s="1"/>
  <c r="AV62" i="12"/>
  <c r="AO62" i="12"/>
  <c r="AW62" i="12"/>
  <c r="AP62" i="12"/>
  <c r="DF62" i="12" s="1"/>
  <c r="AX62" i="12"/>
  <c r="DI62" i="12" s="1"/>
  <c r="AU107" i="13"/>
  <c r="DH107" i="13" s="1"/>
  <c r="AZ107" i="13"/>
  <c r="AV107" i="13"/>
  <c r="BB107" i="13"/>
  <c r="AO107" i="13"/>
  <c r="AQ107" i="13"/>
  <c r="AW107" i="13"/>
  <c r="AP107" i="13"/>
  <c r="DF107" i="13" s="1"/>
  <c r="AS107" i="13"/>
  <c r="AX107" i="13"/>
  <c r="DI107" i="13" s="1"/>
  <c r="BA107" i="13"/>
  <c r="AT107" i="13"/>
  <c r="DG107" i="13" s="1"/>
  <c r="AR107" i="13"/>
  <c r="AY107" i="13"/>
  <c r="BA40" i="14"/>
  <c r="AP40" i="14"/>
  <c r="DF40" i="14" s="1"/>
  <c r="AO40" i="14"/>
  <c r="AX40" i="14"/>
  <c r="DI40" i="14" s="1"/>
  <c r="AW40" i="14"/>
  <c r="AT40" i="14"/>
  <c r="DG40" i="14" s="1"/>
  <c r="AS40" i="14"/>
  <c r="AQ40" i="14"/>
  <c r="BB40" i="14"/>
  <c r="AU40" i="14"/>
  <c r="DH40" i="14" s="1"/>
  <c r="AV40" i="14"/>
  <c r="AY40" i="14"/>
  <c r="AR40" i="14"/>
  <c r="AZ40" i="14"/>
  <c r="AV113" i="13"/>
  <c r="AR113" i="13"/>
  <c r="AQ113" i="13"/>
  <c r="AZ113" i="13"/>
  <c r="AY113" i="13"/>
  <c r="AS113" i="13"/>
  <c r="AO113" i="13"/>
  <c r="BA113" i="13"/>
  <c r="AP113" i="13"/>
  <c r="DF113" i="13" s="1"/>
  <c r="BB113" i="13"/>
  <c r="AX113" i="13"/>
  <c r="DI113" i="13" s="1"/>
  <c r="AT113" i="13"/>
  <c r="DG113" i="13" s="1"/>
  <c r="AU113" i="13"/>
  <c r="DH113" i="13" s="1"/>
  <c r="AW113" i="13"/>
  <c r="AU42" i="14"/>
  <c r="DH42" i="14" s="1"/>
  <c r="AV42" i="14"/>
  <c r="AO42" i="14"/>
  <c r="AW42" i="14"/>
  <c r="AT42" i="14"/>
  <c r="DG42" i="14" s="1"/>
  <c r="AX42" i="14"/>
  <c r="DI42" i="14" s="1"/>
  <c r="AS42" i="14"/>
  <c r="BB42" i="14"/>
  <c r="AP42" i="14"/>
  <c r="DF42" i="14" s="1"/>
  <c r="AQ42" i="14"/>
  <c r="BA42" i="14"/>
  <c r="AY42" i="14"/>
  <c r="AZ42" i="14"/>
  <c r="AR42" i="14"/>
  <c r="AV94" i="12"/>
  <c r="AO94" i="12"/>
  <c r="AP94" i="12"/>
  <c r="DF94" i="12" s="1"/>
  <c r="AX94" i="12"/>
  <c r="DI94" i="12" s="1"/>
  <c r="AT94" i="12"/>
  <c r="DG94" i="12" s="1"/>
  <c r="BB94" i="12"/>
  <c r="AQ94" i="12"/>
  <c r="AR94" i="12"/>
  <c r="AS94" i="12"/>
  <c r="AY94" i="12"/>
  <c r="AZ94" i="12"/>
  <c r="BA94" i="12"/>
  <c r="AW94" i="12"/>
  <c r="AU94" i="12"/>
  <c r="DH94" i="12" s="1"/>
  <c r="AP157" i="13"/>
  <c r="DF157" i="13" s="1"/>
  <c r="AT157" i="13"/>
  <c r="DG157" i="13" s="1"/>
  <c r="AX157" i="13"/>
  <c r="DI157" i="13" s="1"/>
  <c r="BB157" i="13"/>
  <c r="AQ157" i="13"/>
  <c r="AV157" i="13"/>
  <c r="AY157" i="13"/>
  <c r="AU157" i="13"/>
  <c r="DH157" i="13" s="1"/>
  <c r="AR157" i="13"/>
  <c r="AZ157" i="13"/>
  <c r="AW157" i="13"/>
  <c r="BA157" i="13"/>
  <c r="AO157" i="13"/>
  <c r="AS157" i="13"/>
  <c r="AW81" i="14"/>
  <c r="AS81" i="14"/>
  <c r="AO81" i="14"/>
  <c r="AV81" i="14"/>
  <c r="AY81" i="14"/>
  <c r="AU81" i="14"/>
  <c r="DH81" i="14" s="1"/>
  <c r="AQ81" i="14"/>
  <c r="BB81" i="14"/>
  <c r="AX81" i="14"/>
  <c r="DI81" i="14" s="1"/>
  <c r="AT81" i="14"/>
  <c r="DG81" i="14" s="1"/>
  <c r="BA81" i="14"/>
  <c r="AR81" i="14"/>
  <c r="AP81" i="14"/>
  <c r="DF81" i="14" s="1"/>
  <c r="AZ81" i="14"/>
  <c r="AX155" i="13"/>
  <c r="DI155" i="13" s="1"/>
  <c r="AW155" i="13"/>
  <c r="AR155" i="13"/>
  <c r="BA155" i="13"/>
  <c r="AV155" i="13"/>
  <c r="AS155" i="13"/>
  <c r="AP155" i="13"/>
  <c r="DF155" i="13" s="1"/>
  <c r="BB155" i="13"/>
  <c r="AQ155" i="13"/>
  <c r="AO155" i="13"/>
  <c r="AT155" i="13"/>
  <c r="DG155" i="13" s="1"/>
  <c r="AU155" i="13"/>
  <c r="DH155" i="13" s="1"/>
  <c r="AY155" i="13"/>
  <c r="AZ155" i="13"/>
  <c r="BA158" i="13"/>
  <c r="AS158" i="13"/>
  <c r="AT158" i="13"/>
  <c r="DG158" i="13" s="1"/>
  <c r="AQ158" i="13"/>
  <c r="AU158" i="13"/>
  <c r="DH158" i="13" s="1"/>
  <c r="AY158" i="13"/>
  <c r="AX158" i="13"/>
  <c r="DI158" i="13" s="1"/>
  <c r="AR158" i="13"/>
  <c r="AV158" i="13"/>
  <c r="AW158" i="13"/>
  <c r="AZ158" i="13"/>
  <c r="AO158" i="13"/>
  <c r="BB158" i="13"/>
  <c r="AP158" i="13"/>
  <c r="DF158" i="13" s="1"/>
  <c r="AX153" i="13"/>
  <c r="DI153" i="13" s="1"/>
  <c r="BB153" i="13"/>
  <c r="AQ153" i="13"/>
  <c r="AY153" i="13"/>
  <c r="AU153" i="13"/>
  <c r="DH153" i="13" s="1"/>
  <c r="AR153" i="13"/>
  <c r="AV153" i="13"/>
  <c r="AZ153" i="13"/>
  <c r="AW153" i="13"/>
  <c r="BA153" i="13"/>
  <c r="AO153" i="13"/>
  <c r="AP153" i="13"/>
  <c r="DF153" i="13" s="1"/>
  <c r="AS153" i="13"/>
  <c r="AT153" i="13"/>
  <c r="DG153" i="13" s="1"/>
  <c r="T71" i="12"/>
  <c r="Q71" i="12"/>
  <c r="Z71" i="12"/>
  <c r="O71" i="12"/>
  <c r="W71" i="12"/>
  <c r="Y71" i="12"/>
  <c r="P71" i="12"/>
  <c r="X71" i="12"/>
  <c r="S71" i="12"/>
  <c r="R71" i="12"/>
  <c r="V71" i="12"/>
  <c r="N71" i="12"/>
  <c r="U71" i="12"/>
  <c r="M71" i="12"/>
  <c r="T113" i="13"/>
  <c r="X113" i="13"/>
  <c r="M113" i="13"/>
  <c r="S113" i="13"/>
  <c r="U113" i="13"/>
  <c r="Q113" i="13"/>
  <c r="N113" i="13"/>
  <c r="R113" i="13"/>
  <c r="O113" i="13"/>
  <c r="Z113" i="13"/>
  <c r="W113" i="13"/>
  <c r="V113" i="13"/>
  <c r="P113" i="13"/>
  <c r="Y113" i="13"/>
  <c r="M115" i="13"/>
  <c r="W115" i="13"/>
  <c r="U115" i="13"/>
  <c r="X115" i="13"/>
  <c r="N115" i="13"/>
  <c r="V115" i="13"/>
  <c r="S115" i="13"/>
  <c r="R115" i="13"/>
  <c r="Q115" i="13"/>
  <c r="Z115" i="13"/>
  <c r="Y115" i="13"/>
  <c r="O115" i="13"/>
  <c r="T115" i="13"/>
  <c r="P115" i="13"/>
  <c r="H67" i="15"/>
  <c r="I67" i="15" s="1"/>
  <c r="H90" i="12"/>
  <c r="H89" i="12"/>
  <c r="H92" i="12"/>
  <c r="H94" i="12"/>
  <c r="H98" i="12"/>
  <c r="H97" i="12"/>
  <c r="H93" i="12"/>
  <c r="H88" i="12"/>
  <c r="H96" i="12"/>
  <c r="H95" i="12"/>
  <c r="H99" i="12"/>
  <c r="H91" i="12"/>
  <c r="H100" i="12"/>
  <c r="I100" i="12" s="1"/>
  <c r="F101" i="12"/>
  <c r="BD100" i="12"/>
  <c r="DJ100" i="12" s="1"/>
  <c r="BG100" i="12"/>
  <c r="BK100" i="12"/>
  <c r="BN100" i="12"/>
  <c r="BC100" i="12"/>
  <c r="BF100" i="12"/>
  <c r="BJ100" i="12"/>
  <c r="BI100" i="12"/>
  <c r="DL100" i="12" s="1"/>
  <c r="BM100" i="12"/>
  <c r="BP100" i="12"/>
  <c r="BE100" i="12"/>
  <c r="BH100" i="12"/>
  <c r="DK100" i="12" s="1"/>
  <c r="BL100" i="12"/>
  <c r="DM100" i="12" s="1"/>
  <c r="BO100" i="12"/>
  <c r="BL92" i="12"/>
  <c r="DM92" i="12" s="1"/>
  <c r="BF92" i="12"/>
  <c r="BI92" i="12"/>
  <c r="DL92" i="12" s="1"/>
  <c r="BD92" i="12"/>
  <c r="DJ92" i="12" s="1"/>
  <c r="BE92" i="12"/>
  <c r="BN92" i="12"/>
  <c r="BJ92" i="12"/>
  <c r="BC92" i="12"/>
  <c r="BK92" i="12"/>
  <c r="BM92" i="12"/>
  <c r="BG92" i="12"/>
  <c r="BO92" i="12"/>
  <c r="BH92" i="12"/>
  <c r="DK92" i="12" s="1"/>
  <c r="BP92" i="12"/>
  <c r="BH148" i="13"/>
  <c r="DK148" i="13" s="1"/>
  <c r="BD148" i="13"/>
  <c r="DJ148" i="13" s="1"/>
  <c r="BN148" i="13"/>
  <c r="BE148" i="13"/>
  <c r="BG148" i="13"/>
  <c r="BM148" i="13"/>
  <c r="BO148" i="13"/>
  <c r="BL148" i="13"/>
  <c r="DM148" i="13" s="1"/>
  <c r="BP148" i="13"/>
  <c r="BJ148" i="13"/>
  <c r="BC148" i="13"/>
  <c r="BF148" i="13"/>
  <c r="BI148" i="13"/>
  <c r="DL148" i="13" s="1"/>
  <c r="BK148" i="13"/>
  <c r="BD155" i="13"/>
  <c r="DJ155" i="13" s="1"/>
  <c r="BM155" i="13"/>
  <c r="BL155" i="13"/>
  <c r="DM155" i="13" s="1"/>
  <c r="BE155" i="13"/>
  <c r="BH155" i="13"/>
  <c r="DK155" i="13" s="1"/>
  <c r="BN155" i="13"/>
  <c r="BI155" i="13"/>
  <c r="DL155" i="13" s="1"/>
  <c r="BP155" i="13"/>
  <c r="BG155" i="13"/>
  <c r="BO155" i="13"/>
  <c r="BK155" i="13"/>
  <c r="BJ155" i="13"/>
  <c r="BF155" i="13"/>
  <c r="BC155" i="13"/>
  <c r="BI154" i="13"/>
  <c r="DL154" i="13" s="1"/>
  <c r="BF154" i="13"/>
  <c r="BG154" i="13"/>
  <c r="BL154" i="13"/>
  <c r="DM154" i="13" s="1"/>
  <c r="BO154" i="13"/>
  <c r="BE154" i="13"/>
  <c r="BH154" i="13"/>
  <c r="DK154" i="13" s="1"/>
  <c r="BM154" i="13"/>
  <c r="BP154" i="13"/>
  <c r="BN154" i="13"/>
  <c r="BC154" i="13"/>
  <c r="BK154" i="13"/>
  <c r="BD154" i="13"/>
  <c r="DJ154" i="13" s="1"/>
  <c r="BJ154" i="13"/>
  <c r="F75" i="12"/>
  <c r="BM74" i="12"/>
  <c r="BG74" i="12"/>
  <c r="BD74" i="12"/>
  <c r="DJ74" i="12" s="1"/>
  <c r="BO74" i="12"/>
  <c r="BL74" i="12"/>
  <c r="DM74" i="12" s="1"/>
  <c r="BE74" i="12"/>
  <c r="BI74" i="12"/>
  <c r="DL74" i="12" s="1"/>
  <c r="BF74" i="12"/>
  <c r="BJ74" i="12"/>
  <c r="BP74" i="12"/>
  <c r="BC74" i="12"/>
  <c r="BN74" i="12"/>
  <c r="BK74" i="12"/>
  <c r="BH74" i="12"/>
  <c r="DK74" i="12" s="1"/>
  <c r="BE67" i="12"/>
  <c r="BC67" i="12"/>
  <c r="BK67" i="12"/>
  <c r="BI67" i="12"/>
  <c r="DL67" i="12" s="1"/>
  <c r="BN67" i="12"/>
  <c r="BD67" i="12"/>
  <c r="DJ67" i="12" s="1"/>
  <c r="BL67" i="12"/>
  <c r="DM67" i="12" s="1"/>
  <c r="BO67" i="12"/>
  <c r="BG67" i="12"/>
  <c r="BF67" i="12"/>
  <c r="BP67" i="12"/>
  <c r="BM67" i="12"/>
  <c r="BJ67" i="12"/>
  <c r="BH67" i="12"/>
  <c r="DK67" i="12" s="1"/>
  <c r="BF106" i="13"/>
  <c r="BC106" i="13"/>
  <c r="BN106" i="13"/>
  <c r="BK106" i="13"/>
  <c r="BG106" i="13"/>
  <c r="BE106" i="13"/>
  <c r="BO106" i="13"/>
  <c r="BM106" i="13"/>
  <c r="BP106" i="13"/>
  <c r="BD106" i="13"/>
  <c r="DJ106" i="13" s="1"/>
  <c r="BI106" i="13"/>
  <c r="DL106" i="13" s="1"/>
  <c r="BL106" i="13"/>
  <c r="DM106" i="13" s="1"/>
  <c r="BH106" i="13"/>
  <c r="DK106" i="13" s="1"/>
  <c r="BJ106" i="13"/>
  <c r="BD108" i="13"/>
  <c r="DJ108" i="13" s="1"/>
  <c r="BM108" i="13"/>
  <c r="BG108" i="13"/>
  <c r="BE108" i="13"/>
  <c r="BI108" i="13"/>
  <c r="DL108" i="13" s="1"/>
  <c r="BN108" i="13"/>
  <c r="BJ108" i="13"/>
  <c r="BH108" i="13"/>
  <c r="DK108" i="13" s="1"/>
  <c r="BK108" i="13"/>
  <c r="BP108" i="13"/>
  <c r="BL108" i="13"/>
  <c r="DM108" i="13" s="1"/>
  <c r="BF108" i="13"/>
  <c r="BC108" i="13"/>
  <c r="BO108" i="13"/>
  <c r="BS97" i="12"/>
  <c r="BZ97" i="12"/>
  <c r="DQ97" i="12" s="1"/>
  <c r="BT97" i="12"/>
  <c r="BU97" i="12"/>
  <c r="BV97" i="12"/>
  <c r="DO97" i="12" s="1"/>
  <c r="BW97" i="12"/>
  <c r="DP97" i="12" s="1"/>
  <c r="CB97" i="12"/>
  <c r="CC97" i="12"/>
  <c r="CD97" i="12"/>
  <c r="BQ97" i="12"/>
  <c r="BR97" i="12"/>
  <c r="DN97" i="12" s="1"/>
  <c r="CA97" i="12"/>
  <c r="BY97" i="12"/>
  <c r="BX97" i="12"/>
  <c r="CC79" i="14"/>
  <c r="CA79" i="14"/>
  <c r="BX79" i="14"/>
  <c r="BS79" i="14"/>
  <c r="BW79" i="14"/>
  <c r="DP79" i="14" s="1"/>
  <c r="BU79" i="14"/>
  <c r="CD79" i="14"/>
  <c r="BZ79" i="14"/>
  <c r="DQ79" i="14" s="1"/>
  <c r="BV79" i="14"/>
  <c r="DO79" i="14" s="1"/>
  <c r="BR79" i="14"/>
  <c r="DN79" i="14" s="1"/>
  <c r="CB79" i="14"/>
  <c r="BQ79" i="14"/>
  <c r="BY79" i="14"/>
  <c r="BT79" i="14"/>
  <c r="BY150" i="13"/>
  <c r="BW150" i="13"/>
  <c r="DP150" i="13" s="1"/>
  <c r="BZ150" i="13"/>
  <c r="DQ150" i="13" s="1"/>
  <c r="BX150" i="13"/>
  <c r="BQ150" i="13"/>
  <c r="CA150" i="13"/>
  <c r="BU150" i="13"/>
  <c r="BR150" i="13"/>
  <c r="DN150" i="13" s="1"/>
  <c r="CC150" i="13"/>
  <c r="CB150" i="13"/>
  <c r="CD150" i="13"/>
  <c r="BT150" i="13"/>
  <c r="BV150" i="13"/>
  <c r="DO150" i="13" s="1"/>
  <c r="BS150" i="13"/>
  <c r="AG62" i="12"/>
  <c r="DD62" i="12" s="1"/>
  <c r="AM62" i="12"/>
  <c r="AK62" i="12"/>
  <c r="AE62" i="12"/>
  <c r="AC62" i="12"/>
  <c r="AN62" i="12"/>
  <c r="AJ62" i="12"/>
  <c r="DE62" i="12" s="1"/>
  <c r="AF62" i="12"/>
  <c r="DC62" i="12" s="1"/>
  <c r="AL62" i="12"/>
  <c r="AB62" i="12"/>
  <c r="DB62" i="12" s="1"/>
  <c r="AD62" i="12"/>
  <c r="AH62" i="12"/>
  <c r="AI62" i="12"/>
  <c r="AA62" i="12"/>
  <c r="AE64" i="12"/>
  <c r="AM64" i="12"/>
  <c r="AI64" i="12"/>
  <c r="AB64" i="12"/>
  <c r="DB64" i="12" s="1"/>
  <c r="AJ64" i="12"/>
  <c r="DE64" i="12" s="1"/>
  <c r="AF64" i="12"/>
  <c r="DC64" i="12" s="1"/>
  <c r="AC64" i="12"/>
  <c r="AN64" i="12"/>
  <c r="AK64" i="12"/>
  <c r="AG64" i="12"/>
  <c r="DD64" i="12" s="1"/>
  <c r="AD64" i="12"/>
  <c r="AH64" i="12"/>
  <c r="AL64" i="12"/>
  <c r="AA64" i="12"/>
  <c r="AA109" i="13"/>
  <c r="AF109" i="13"/>
  <c r="DC109" i="13" s="1"/>
  <c r="AI109" i="13"/>
  <c r="AN109" i="13"/>
  <c r="AB109" i="13"/>
  <c r="DB109" i="13" s="1"/>
  <c r="AE109" i="13"/>
  <c r="AJ109" i="13"/>
  <c r="DE109" i="13" s="1"/>
  <c r="AM109" i="13"/>
  <c r="AK109" i="13"/>
  <c r="AG109" i="13"/>
  <c r="DD109" i="13" s="1"/>
  <c r="AD109" i="13"/>
  <c r="AL109" i="13"/>
  <c r="AH109" i="13"/>
  <c r="AC109" i="13"/>
  <c r="AD115" i="13"/>
  <c r="AC115" i="13"/>
  <c r="AH115" i="13"/>
  <c r="AL115" i="13"/>
  <c r="AA115" i="13"/>
  <c r="AG115" i="13"/>
  <c r="DD115" i="13" s="1"/>
  <c r="AI115" i="13"/>
  <c r="AE115" i="13"/>
  <c r="AB115" i="13"/>
  <c r="DB115" i="13" s="1"/>
  <c r="AF115" i="13"/>
  <c r="DC115" i="13" s="1"/>
  <c r="AJ115" i="13"/>
  <c r="DE115" i="13" s="1"/>
  <c r="AM115" i="13"/>
  <c r="AN115" i="13"/>
  <c r="AK115" i="13"/>
  <c r="E75" i="12"/>
  <c r="AO74" i="12"/>
  <c r="AV74" i="12"/>
  <c r="AS74" i="12"/>
  <c r="AW74" i="12"/>
  <c r="BA74" i="12"/>
  <c r="AP74" i="12"/>
  <c r="DF74" i="12" s="1"/>
  <c r="AT74" i="12"/>
  <c r="DG74" i="12" s="1"/>
  <c r="AX74" i="12"/>
  <c r="DI74" i="12" s="1"/>
  <c r="BB74" i="12"/>
  <c r="AQ74" i="12"/>
  <c r="AZ74" i="12"/>
  <c r="AY74" i="12"/>
  <c r="AU74" i="12"/>
  <c r="DH74" i="12" s="1"/>
  <c r="AR74" i="12"/>
  <c r="AU63" i="12"/>
  <c r="DH63" i="12" s="1"/>
  <c r="AZ63" i="12"/>
  <c r="BB63" i="12"/>
  <c r="AT63" i="12"/>
  <c r="DG63" i="12" s="1"/>
  <c r="AR63" i="12"/>
  <c r="AX63" i="12"/>
  <c r="DI63" i="12" s="1"/>
  <c r="AW63" i="12"/>
  <c r="AV63" i="12"/>
  <c r="BA63" i="12"/>
  <c r="AP63" i="12"/>
  <c r="DF63" i="12" s="1"/>
  <c r="AO63" i="12"/>
  <c r="AS63" i="12"/>
  <c r="AY63" i="12"/>
  <c r="AQ63" i="12"/>
  <c r="AW17" i="15"/>
  <c r="AR17" i="15"/>
  <c r="AY17" i="15"/>
  <c r="BA17" i="15"/>
  <c r="AO17" i="15"/>
  <c r="AZ17" i="15"/>
  <c r="AT17" i="15"/>
  <c r="DG17" i="15" s="1"/>
  <c r="AP17" i="15"/>
  <c r="DF17" i="15" s="1"/>
  <c r="AV17" i="15"/>
  <c r="BB17" i="15"/>
  <c r="AQ17" i="15"/>
  <c r="AU17" i="15"/>
  <c r="DH17" i="15" s="1"/>
  <c r="AX17" i="15"/>
  <c r="DI17" i="15" s="1"/>
  <c r="AS17" i="15"/>
  <c r="AV98" i="12"/>
  <c r="AW98" i="12"/>
  <c r="AO98" i="12"/>
  <c r="AU98" i="12"/>
  <c r="DH98" i="12" s="1"/>
  <c r="AY98" i="12"/>
  <c r="AP98" i="12"/>
  <c r="DF98" i="12" s="1"/>
  <c r="AX98" i="12"/>
  <c r="DI98" i="12" s="1"/>
  <c r="AT98" i="12"/>
  <c r="DG98" i="12" s="1"/>
  <c r="BB98" i="12"/>
  <c r="AQ98" i="12"/>
  <c r="AR98" i="12"/>
  <c r="AS98" i="12"/>
  <c r="AZ98" i="12"/>
  <c r="BA98" i="12"/>
  <c r="AY82" i="14"/>
  <c r="BB82" i="14"/>
  <c r="AQ82" i="14"/>
  <c r="AT82" i="14"/>
  <c r="DG82" i="14" s="1"/>
  <c r="AP82" i="14"/>
  <c r="DF82" i="14" s="1"/>
  <c r="BA82" i="14"/>
  <c r="AW82" i="14"/>
  <c r="AZ82" i="14"/>
  <c r="AV82" i="14"/>
  <c r="AU82" i="14"/>
  <c r="DH82" i="14" s="1"/>
  <c r="AX82" i="14"/>
  <c r="DI82" i="14" s="1"/>
  <c r="AS82" i="14"/>
  <c r="AR82" i="14"/>
  <c r="AO82" i="14"/>
  <c r="AS85" i="14"/>
  <c r="AV85" i="14"/>
  <c r="AY85" i="14"/>
  <c r="AU85" i="14"/>
  <c r="DH85" i="14" s="1"/>
  <c r="AQ85" i="14"/>
  <c r="BA85" i="14"/>
  <c r="AX85" i="14"/>
  <c r="DI85" i="14" s="1"/>
  <c r="BB85" i="14"/>
  <c r="AP85" i="14"/>
  <c r="DF85" i="14" s="1"/>
  <c r="AT85" i="14"/>
  <c r="DG85" i="14" s="1"/>
  <c r="AO85" i="14"/>
  <c r="AR85" i="14"/>
  <c r="AW85" i="14"/>
  <c r="AZ85" i="14"/>
  <c r="AV80" i="14"/>
  <c r="AZ80" i="14"/>
  <c r="AU80" i="14"/>
  <c r="DH80" i="14" s="1"/>
  <c r="AR80" i="14"/>
  <c r="AQ80" i="14"/>
  <c r="AX80" i="14"/>
  <c r="DI80" i="14" s="1"/>
  <c r="BB80" i="14"/>
  <c r="AP80" i="14"/>
  <c r="DF80" i="14" s="1"/>
  <c r="AT80" i="14"/>
  <c r="DG80" i="14" s="1"/>
  <c r="BA80" i="14"/>
  <c r="AO80" i="14"/>
  <c r="AY80" i="14"/>
  <c r="AW80" i="14"/>
  <c r="AS80" i="14"/>
  <c r="BA79" i="14"/>
  <c r="AP79" i="14"/>
  <c r="DF79" i="14" s="1"/>
  <c r="AS79" i="14"/>
  <c r="AV79" i="14"/>
  <c r="AZ79" i="14"/>
  <c r="AR79" i="14"/>
  <c r="AU79" i="14"/>
  <c r="DH79" i="14" s="1"/>
  <c r="AY79" i="14"/>
  <c r="AW79" i="14"/>
  <c r="AQ79" i="14"/>
  <c r="AT79" i="14"/>
  <c r="DG79" i="14" s="1"/>
  <c r="AX79" i="14"/>
  <c r="DI79" i="14" s="1"/>
  <c r="BB79" i="14"/>
  <c r="AO79" i="14"/>
  <c r="C75" i="12"/>
  <c r="W74" i="12"/>
  <c r="S74" i="12"/>
  <c r="P74" i="12"/>
  <c r="X74" i="12"/>
  <c r="M74" i="12"/>
  <c r="Q74" i="12"/>
  <c r="U74" i="12"/>
  <c r="Y74" i="12"/>
  <c r="N74" i="12"/>
  <c r="R74" i="12"/>
  <c r="V74" i="12"/>
  <c r="Z74" i="12"/>
  <c r="O74" i="12"/>
  <c r="T74" i="12"/>
  <c r="Q65" i="12"/>
  <c r="P65" i="12"/>
  <c r="X65" i="12"/>
  <c r="N65" i="12"/>
  <c r="W65" i="12"/>
  <c r="O65" i="12"/>
  <c r="M65" i="12"/>
  <c r="R65" i="12"/>
  <c r="V65" i="12"/>
  <c r="T65" i="12"/>
  <c r="Z65" i="12"/>
  <c r="U65" i="12"/>
  <c r="Y65" i="12"/>
  <c r="S65" i="12"/>
  <c r="X110" i="13"/>
  <c r="M110" i="13"/>
  <c r="Q110" i="13"/>
  <c r="U110" i="13"/>
  <c r="Y110" i="13"/>
  <c r="N110" i="13"/>
  <c r="R110" i="13"/>
  <c r="V110" i="13"/>
  <c r="Z110" i="13"/>
  <c r="W110" i="13"/>
  <c r="T110" i="13"/>
  <c r="S110" i="13"/>
  <c r="O110" i="13"/>
  <c r="P110" i="13"/>
  <c r="V36" i="14"/>
  <c r="Y36" i="14"/>
  <c r="Q36" i="14"/>
  <c r="S36" i="14"/>
  <c r="P36" i="14"/>
  <c r="R36" i="14"/>
  <c r="X36" i="14"/>
  <c r="M36" i="14"/>
  <c r="T36" i="14"/>
  <c r="U36" i="14"/>
  <c r="O36" i="14"/>
  <c r="Z36" i="14"/>
  <c r="N36" i="14"/>
  <c r="W36" i="14"/>
  <c r="X17" i="15"/>
  <c r="Q17" i="15"/>
  <c r="T17" i="15"/>
  <c r="P17" i="15"/>
  <c r="O17" i="15"/>
  <c r="Y17" i="15"/>
  <c r="Z17" i="15"/>
  <c r="R17" i="15"/>
  <c r="M17" i="15"/>
  <c r="N17" i="15"/>
  <c r="U17" i="15"/>
  <c r="V17" i="15"/>
  <c r="S17" i="15"/>
  <c r="W17" i="15"/>
  <c r="BK96" i="12"/>
  <c r="BD96" i="12"/>
  <c r="DJ96" i="12" s="1"/>
  <c r="BG96" i="12"/>
  <c r="BO96" i="12"/>
  <c r="BH96" i="12"/>
  <c r="DK96" i="12" s="1"/>
  <c r="BC96" i="12"/>
  <c r="BL96" i="12"/>
  <c r="DM96" i="12" s="1"/>
  <c r="BE96" i="12"/>
  <c r="BP96" i="12"/>
  <c r="BI96" i="12"/>
  <c r="DL96" i="12" s="1"/>
  <c r="BM96" i="12"/>
  <c r="BJ96" i="12"/>
  <c r="BF96" i="12"/>
  <c r="BN96" i="12"/>
  <c r="BL94" i="12"/>
  <c r="DM94" i="12" s="1"/>
  <c r="BM94" i="12"/>
  <c r="BE94" i="12"/>
  <c r="BC94" i="12"/>
  <c r="BK94" i="12"/>
  <c r="BF94" i="12"/>
  <c r="BG94" i="12"/>
  <c r="BH94" i="12"/>
  <c r="DK94" i="12" s="1"/>
  <c r="BD94" i="12"/>
  <c r="DJ94" i="12" s="1"/>
  <c r="BN94" i="12"/>
  <c r="BO94" i="12"/>
  <c r="BP94" i="12"/>
  <c r="BI94" i="12"/>
  <c r="DL94" i="12" s="1"/>
  <c r="BJ94" i="12"/>
  <c r="BI152" i="13"/>
  <c r="DL152" i="13" s="1"/>
  <c r="BF152" i="13"/>
  <c r="BK152" i="13"/>
  <c r="BD152" i="13"/>
  <c r="DJ152" i="13" s="1"/>
  <c r="BG152" i="13"/>
  <c r="BL152" i="13"/>
  <c r="DM152" i="13" s="1"/>
  <c r="BO152" i="13"/>
  <c r="BE152" i="13"/>
  <c r="BH152" i="13"/>
  <c r="DK152" i="13" s="1"/>
  <c r="BM152" i="13"/>
  <c r="BP152" i="13"/>
  <c r="BN152" i="13"/>
  <c r="BJ152" i="13"/>
  <c r="BC152" i="13"/>
  <c r="BP80" i="14"/>
  <c r="BE80" i="14"/>
  <c r="BH80" i="14"/>
  <c r="DK80" i="14" s="1"/>
  <c r="BL80" i="14"/>
  <c r="DM80" i="14" s="1"/>
  <c r="BK80" i="14"/>
  <c r="BD80" i="14"/>
  <c r="DJ80" i="14" s="1"/>
  <c r="BO80" i="14"/>
  <c r="BJ80" i="14"/>
  <c r="BG80" i="14"/>
  <c r="BC80" i="14"/>
  <c r="BN80" i="14"/>
  <c r="BI80" i="14"/>
  <c r="DL80" i="14" s="1"/>
  <c r="BM80" i="14"/>
  <c r="BF80" i="14"/>
  <c r="BH158" i="13"/>
  <c r="DK158" i="13" s="1"/>
  <c r="BL158" i="13"/>
  <c r="DM158" i="13" s="1"/>
  <c r="BP158" i="13"/>
  <c r="BE158" i="13"/>
  <c r="BI158" i="13"/>
  <c r="DL158" i="13" s="1"/>
  <c r="BM158" i="13"/>
  <c r="BG158" i="13"/>
  <c r="BJ158" i="13"/>
  <c r="BN158" i="13"/>
  <c r="BF158" i="13"/>
  <c r="BC158" i="13"/>
  <c r="BK158" i="13"/>
  <c r="BD158" i="13"/>
  <c r="DJ158" i="13" s="1"/>
  <c r="BO158" i="13"/>
  <c r="BG62" i="12"/>
  <c r="BO62" i="12"/>
  <c r="BH62" i="12"/>
  <c r="DK62" i="12" s="1"/>
  <c r="BP62" i="12"/>
  <c r="BI62" i="12"/>
  <c r="DL62" i="12" s="1"/>
  <c r="BJ62" i="12"/>
  <c r="BC62" i="12"/>
  <c r="BK62" i="12"/>
  <c r="BD62" i="12"/>
  <c r="DJ62" i="12" s="1"/>
  <c r="BL62" i="12"/>
  <c r="DM62" i="12" s="1"/>
  <c r="BE62" i="12"/>
  <c r="BM62" i="12"/>
  <c r="BF62" i="12"/>
  <c r="BN62" i="12"/>
  <c r="BE63" i="12"/>
  <c r="BM63" i="12"/>
  <c r="BF63" i="12"/>
  <c r="BC63" i="12"/>
  <c r="BN63" i="12"/>
  <c r="BK63" i="12"/>
  <c r="BG63" i="12"/>
  <c r="BD63" i="12"/>
  <c r="DJ63" i="12" s="1"/>
  <c r="BO63" i="12"/>
  <c r="BL63" i="12"/>
  <c r="DM63" i="12" s="1"/>
  <c r="BH63" i="12"/>
  <c r="DK63" i="12" s="1"/>
  <c r="BP63" i="12"/>
  <c r="BI63" i="12"/>
  <c r="DL63" i="12" s="1"/>
  <c r="BJ63" i="12"/>
  <c r="BM105" i="13"/>
  <c r="BE105" i="13"/>
  <c r="BF105" i="13"/>
  <c r="BN105" i="13"/>
  <c r="BI105" i="13"/>
  <c r="DL105" i="13" s="1"/>
  <c r="BG105" i="13"/>
  <c r="BK105" i="13"/>
  <c r="BH105" i="13"/>
  <c r="DK105" i="13" s="1"/>
  <c r="BD105" i="13"/>
  <c r="DJ105" i="13" s="1"/>
  <c r="BP105" i="13"/>
  <c r="BC105" i="13"/>
  <c r="BL105" i="13"/>
  <c r="DM105" i="13" s="1"/>
  <c r="BO105" i="13"/>
  <c r="BJ105" i="13"/>
  <c r="BL112" i="13"/>
  <c r="DM112" i="13" s="1"/>
  <c r="BF112" i="13"/>
  <c r="BD112" i="13"/>
  <c r="DJ112" i="13" s="1"/>
  <c r="BM112" i="13"/>
  <c r="BC112" i="13"/>
  <c r="BG112" i="13"/>
  <c r="BK112" i="13"/>
  <c r="BP112" i="13"/>
  <c r="BH112" i="13"/>
  <c r="DK112" i="13" s="1"/>
  <c r="BN112" i="13"/>
  <c r="BO112" i="13"/>
  <c r="BE112" i="13"/>
  <c r="BI112" i="13"/>
  <c r="DL112" i="13" s="1"/>
  <c r="BJ112" i="13"/>
  <c r="BJ103" i="13"/>
  <c r="BO103" i="13"/>
  <c r="BD103" i="13"/>
  <c r="DJ103" i="13" s="1"/>
  <c r="BH103" i="13"/>
  <c r="DK103" i="13" s="1"/>
  <c r="BL103" i="13"/>
  <c r="DM103" i="13" s="1"/>
  <c r="BP103" i="13"/>
  <c r="BE103" i="13"/>
  <c r="BI103" i="13"/>
  <c r="DL103" i="13" s="1"/>
  <c r="BM103" i="13"/>
  <c r="BC103" i="13"/>
  <c r="BF103" i="13"/>
  <c r="BK103" i="13"/>
  <c r="BG103" i="13"/>
  <c r="BN103" i="13"/>
  <c r="G101" i="12"/>
  <c r="CC100" i="12"/>
  <c r="CD100" i="12"/>
  <c r="BZ100" i="12"/>
  <c r="DQ100" i="12" s="1"/>
  <c r="CA100" i="12"/>
  <c r="BT100" i="12"/>
  <c r="BU100" i="12"/>
  <c r="BV100" i="12"/>
  <c r="DO100" i="12" s="1"/>
  <c r="BR100" i="12"/>
  <c r="DN100" i="12" s="1"/>
  <c r="BQ100" i="12"/>
  <c r="BS100" i="12"/>
  <c r="CB100" i="12"/>
  <c r="BY100" i="12"/>
  <c r="BX100" i="12"/>
  <c r="BW100" i="12"/>
  <c r="DP100" i="12" s="1"/>
  <c r="CB94" i="12"/>
  <c r="BX94" i="12"/>
  <c r="BS94" i="12"/>
  <c r="BT94" i="12"/>
  <c r="CA94" i="12"/>
  <c r="BU94" i="12"/>
  <c r="CC94" i="12"/>
  <c r="BR94" i="12"/>
  <c r="DN94" i="12" s="1"/>
  <c r="BV94" i="12"/>
  <c r="DO94" i="12" s="1"/>
  <c r="BQ94" i="12"/>
  <c r="BZ94" i="12"/>
  <c r="DQ94" i="12" s="1"/>
  <c r="CD94" i="12"/>
  <c r="BW94" i="12"/>
  <c r="DP94" i="12" s="1"/>
  <c r="BY94" i="12"/>
  <c r="BX156" i="13"/>
  <c r="BT156" i="13"/>
  <c r="BQ156" i="13"/>
  <c r="CB156" i="13"/>
  <c r="BY156" i="13"/>
  <c r="BU156" i="13"/>
  <c r="BZ156" i="13"/>
  <c r="DQ156" i="13" s="1"/>
  <c r="BV156" i="13"/>
  <c r="DO156" i="13" s="1"/>
  <c r="BS156" i="13"/>
  <c r="CD156" i="13"/>
  <c r="BW156" i="13"/>
  <c r="DP156" i="13" s="1"/>
  <c r="CC156" i="13"/>
  <c r="BR156" i="13"/>
  <c r="DN156" i="13" s="1"/>
  <c r="CA156" i="13"/>
  <c r="CC83" i="14"/>
  <c r="CD83" i="14"/>
  <c r="BU83" i="14"/>
  <c r="BV83" i="14"/>
  <c r="DO83" i="14" s="1"/>
  <c r="BR83" i="14"/>
  <c r="DN83" i="14" s="1"/>
  <c r="BT83" i="14"/>
  <c r="BY83" i="14"/>
  <c r="CA83" i="14"/>
  <c r="BX83" i="14"/>
  <c r="BZ83" i="14"/>
  <c r="DQ83" i="14" s="1"/>
  <c r="BQ83" i="14"/>
  <c r="BW83" i="14"/>
  <c r="DP83" i="14" s="1"/>
  <c r="CB83" i="14"/>
  <c r="BS83" i="14"/>
  <c r="AA66" i="12"/>
  <c r="AH66" i="12"/>
  <c r="AC66" i="12"/>
  <c r="AM66" i="12"/>
  <c r="AG66" i="12"/>
  <c r="DD66" i="12" s="1"/>
  <c r="AE66" i="12"/>
  <c r="AK66" i="12"/>
  <c r="AN66" i="12"/>
  <c r="AL66" i="12"/>
  <c r="AI66" i="12"/>
  <c r="AF66" i="12"/>
  <c r="DC66" i="12" s="1"/>
  <c r="AD66" i="12"/>
  <c r="AJ66" i="12"/>
  <c r="DE66" i="12" s="1"/>
  <c r="AB66" i="12"/>
  <c r="DB66" i="12" s="1"/>
  <c r="AH70" i="12"/>
  <c r="AD70" i="12"/>
  <c r="AC70" i="12"/>
  <c r="AL70" i="12"/>
  <c r="AF70" i="12"/>
  <c r="DC70" i="12" s="1"/>
  <c r="AK70" i="12"/>
  <c r="AN70" i="12"/>
  <c r="AA70" i="12"/>
  <c r="AI70" i="12"/>
  <c r="AB70" i="12"/>
  <c r="DB70" i="12" s="1"/>
  <c r="AJ70" i="12"/>
  <c r="DE70" i="12" s="1"/>
  <c r="AE70" i="12"/>
  <c r="AM70" i="12"/>
  <c r="AG70" i="12"/>
  <c r="DD70" i="12" s="1"/>
  <c r="AM17" i="15"/>
  <c r="AA17" i="15"/>
  <c r="AF17" i="15"/>
  <c r="DC17" i="15" s="1"/>
  <c r="AG17" i="15"/>
  <c r="DD17" i="15" s="1"/>
  <c r="AE17" i="15"/>
  <c r="AK17" i="15"/>
  <c r="AH17" i="15"/>
  <c r="AC17" i="15"/>
  <c r="AI17" i="15"/>
  <c r="AD17" i="15"/>
  <c r="AB17" i="15"/>
  <c r="DB17" i="15" s="1"/>
  <c r="AN17" i="15"/>
  <c r="AJ17" i="15"/>
  <c r="DE17" i="15" s="1"/>
  <c r="AL17" i="15"/>
  <c r="AO67" i="12"/>
  <c r="AQ67" i="12"/>
  <c r="AX67" i="12"/>
  <c r="DI67" i="12" s="1"/>
  <c r="AU67" i="12"/>
  <c r="DH67" i="12" s="1"/>
  <c r="BB67" i="12"/>
  <c r="AY67" i="12"/>
  <c r="AV67" i="12"/>
  <c r="AP67" i="12"/>
  <c r="DF67" i="12" s="1"/>
  <c r="AS67" i="12"/>
  <c r="BA67" i="12"/>
  <c r="AT67" i="12"/>
  <c r="DG67" i="12" s="1"/>
  <c r="AR67" i="12"/>
  <c r="AZ67" i="12"/>
  <c r="AW67" i="12"/>
  <c r="AS73" i="12"/>
  <c r="BB73" i="12"/>
  <c r="AU73" i="12"/>
  <c r="DH73" i="12" s="1"/>
  <c r="BA73" i="12"/>
  <c r="AP73" i="12"/>
  <c r="DF73" i="12" s="1"/>
  <c r="AR73" i="12"/>
  <c r="AO73" i="12"/>
  <c r="AZ73" i="12"/>
  <c r="AW73" i="12"/>
  <c r="AV73" i="12"/>
  <c r="AY73" i="12"/>
  <c r="AQ73" i="12"/>
  <c r="AX73" i="12"/>
  <c r="DI73" i="12" s="1"/>
  <c r="AT73" i="12"/>
  <c r="DG73" i="12" s="1"/>
  <c r="AZ97" i="12"/>
  <c r="AR97" i="12"/>
  <c r="AV97" i="12"/>
  <c r="AT97" i="12"/>
  <c r="DG97" i="12" s="1"/>
  <c r="AP97" i="12"/>
  <c r="DF97" i="12" s="1"/>
  <c r="AS97" i="12"/>
  <c r="BB97" i="12"/>
  <c r="AX97" i="12"/>
  <c r="DI97" i="12" s="1"/>
  <c r="AQ97" i="12"/>
  <c r="BA97" i="12"/>
  <c r="AY97" i="12"/>
  <c r="AO97" i="12"/>
  <c r="AU97" i="12"/>
  <c r="DH97" i="12" s="1"/>
  <c r="AW97" i="12"/>
  <c r="AT83" i="14"/>
  <c r="DG83" i="14" s="1"/>
  <c r="AX83" i="14"/>
  <c r="DI83" i="14" s="1"/>
  <c r="BA83" i="14"/>
  <c r="AP83" i="14"/>
  <c r="DF83" i="14" s="1"/>
  <c r="AS83" i="14"/>
  <c r="AV83" i="14"/>
  <c r="AZ83" i="14"/>
  <c r="AR83" i="14"/>
  <c r="AU83" i="14"/>
  <c r="DH83" i="14" s="1"/>
  <c r="AO83" i="14"/>
  <c r="BB83" i="14"/>
  <c r="AQ83" i="14"/>
  <c r="AW83" i="14"/>
  <c r="AY83" i="14"/>
  <c r="O64" i="12"/>
  <c r="V64" i="12"/>
  <c r="T64" i="12"/>
  <c r="X64" i="12"/>
  <c r="U64" i="12"/>
  <c r="Q64" i="12"/>
  <c r="Y64" i="12"/>
  <c r="N64" i="12"/>
  <c r="M64" i="12"/>
  <c r="P64" i="12"/>
  <c r="W64" i="12"/>
  <c r="R64" i="12"/>
  <c r="S64" i="12"/>
  <c r="Z64" i="12"/>
  <c r="P114" i="13"/>
  <c r="O114" i="13"/>
  <c r="X114" i="13"/>
  <c r="W114" i="13"/>
  <c r="Q114" i="13"/>
  <c r="M114" i="13"/>
  <c r="Y114" i="13"/>
  <c r="N114" i="13"/>
  <c r="R114" i="13"/>
  <c r="U114" i="13"/>
  <c r="Z114" i="13"/>
  <c r="V114" i="13"/>
  <c r="T114" i="13"/>
  <c r="S114" i="13"/>
  <c r="T108" i="13"/>
  <c r="M108" i="13"/>
  <c r="N108" i="13"/>
  <c r="P108" i="13"/>
  <c r="V108" i="13"/>
  <c r="O108" i="13"/>
  <c r="R108" i="13"/>
  <c r="U108" i="13"/>
  <c r="Q108" i="13"/>
  <c r="W108" i="13"/>
  <c r="S108" i="13"/>
  <c r="X108" i="13"/>
  <c r="Y108" i="13"/>
  <c r="Z108" i="13"/>
  <c r="M37" i="14"/>
  <c r="X37" i="14"/>
  <c r="W37" i="14"/>
  <c r="V37" i="14"/>
  <c r="Y37" i="14"/>
  <c r="N37" i="14"/>
  <c r="Q37" i="14"/>
  <c r="O37" i="14"/>
  <c r="Z37" i="14"/>
  <c r="T37" i="14"/>
  <c r="S37" i="14"/>
  <c r="R37" i="14"/>
  <c r="U37" i="14"/>
  <c r="P37" i="14"/>
  <c r="BL91" i="12"/>
  <c r="DM91" i="12" s="1"/>
  <c r="BK91" i="12"/>
  <c r="BJ91" i="12"/>
  <c r="BG91" i="12"/>
  <c r="BF91" i="12"/>
  <c r="BO91" i="12"/>
  <c r="BE91" i="12"/>
  <c r="BI91" i="12"/>
  <c r="DL91" i="12" s="1"/>
  <c r="BN91" i="12"/>
  <c r="BD91" i="12"/>
  <c r="DJ91" i="12" s="1"/>
  <c r="BM91" i="12"/>
  <c r="BC91" i="12"/>
  <c r="BH91" i="12"/>
  <c r="DK91" i="12" s="1"/>
  <c r="BP91" i="12"/>
  <c r="BK89" i="12"/>
  <c r="BL89" i="12"/>
  <c r="DM89" i="12" s="1"/>
  <c r="BI89" i="12"/>
  <c r="DL89" i="12" s="1"/>
  <c r="BF89" i="12"/>
  <c r="BG89" i="12"/>
  <c r="BH89" i="12"/>
  <c r="DK89" i="12" s="1"/>
  <c r="BE89" i="12"/>
  <c r="BN89" i="12"/>
  <c r="BO89" i="12"/>
  <c r="BP89" i="12"/>
  <c r="BM89" i="12"/>
  <c r="BC89" i="12"/>
  <c r="BD89" i="12"/>
  <c r="DJ89" i="12" s="1"/>
  <c r="BJ89" i="12"/>
  <c r="BJ81" i="14"/>
  <c r="BF81" i="14"/>
  <c r="BI81" i="14"/>
  <c r="DL81" i="14" s="1"/>
  <c r="BE81" i="14"/>
  <c r="BM81" i="14"/>
  <c r="BL81" i="14"/>
  <c r="DM81" i="14" s="1"/>
  <c r="BP81" i="14"/>
  <c r="BD81" i="14"/>
  <c r="DJ81" i="14" s="1"/>
  <c r="BH81" i="14"/>
  <c r="DK81" i="14" s="1"/>
  <c r="BO81" i="14"/>
  <c r="BC81" i="14"/>
  <c r="BN81" i="14"/>
  <c r="BK81" i="14"/>
  <c r="BG81" i="14"/>
  <c r="BI84" i="14"/>
  <c r="DL84" i="14" s="1"/>
  <c r="BF84" i="14"/>
  <c r="BC84" i="14"/>
  <c r="BM84" i="14"/>
  <c r="BP84" i="14"/>
  <c r="BE84" i="14"/>
  <c r="BH84" i="14"/>
  <c r="DK84" i="14" s="1"/>
  <c r="BL84" i="14"/>
  <c r="DM84" i="14" s="1"/>
  <c r="BO84" i="14"/>
  <c r="BD84" i="14"/>
  <c r="DJ84" i="14" s="1"/>
  <c r="BK84" i="14"/>
  <c r="BN84" i="14"/>
  <c r="BG84" i="14"/>
  <c r="BJ84" i="14"/>
  <c r="BE79" i="14"/>
  <c r="BH79" i="14"/>
  <c r="DK79" i="14" s="1"/>
  <c r="BL79" i="14"/>
  <c r="DM79" i="14" s="1"/>
  <c r="BD79" i="14"/>
  <c r="DJ79" i="14" s="1"/>
  <c r="BO79" i="14"/>
  <c r="BI79" i="14"/>
  <c r="DL79" i="14" s="1"/>
  <c r="BG79" i="14"/>
  <c r="BK79" i="14"/>
  <c r="BN79" i="14"/>
  <c r="BC79" i="14"/>
  <c r="BM79" i="14"/>
  <c r="BP79" i="14"/>
  <c r="BJ79" i="14"/>
  <c r="BF79" i="14"/>
  <c r="BL149" i="13"/>
  <c r="DM149" i="13" s="1"/>
  <c r="BO149" i="13"/>
  <c r="BE149" i="13"/>
  <c r="BF149" i="13"/>
  <c r="BM149" i="13"/>
  <c r="BH149" i="13"/>
  <c r="DK149" i="13" s="1"/>
  <c r="BJ149" i="13"/>
  <c r="BP149" i="13"/>
  <c r="BC149" i="13"/>
  <c r="BG149" i="13"/>
  <c r="BD149" i="13"/>
  <c r="DJ149" i="13" s="1"/>
  <c r="BN149" i="13"/>
  <c r="BK149" i="13"/>
  <c r="BI149" i="13"/>
  <c r="DL149" i="13" s="1"/>
  <c r="BJ65" i="12"/>
  <c r="BO65" i="12"/>
  <c r="BE65" i="12"/>
  <c r="BF65" i="12"/>
  <c r="BP65" i="12"/>
  <c r="BG65" i="12"/>
  <c r="BN65" i="12"/>
  <c r="BL65" i="12"/>
  <c r="DM65" i="12" s="1"/>
  <c r="BH65" i="12"/>
  <c r="DK65" i="12" s="1"/>
  <c r="BM65" i="12"/>
  <c r="BD65" i="12"/>
  <c r="DJ65" i="12" s="1"/>
  <c r="BK65" i="12"/>
  <c r="BI65" i="12"/>
  <c r="DL65" i="12" s="1"/>
  <c r="BC65" i="12"/>
  <c r="BE73" i="12"/>
  <c r="BG73" i="12"/>
  <c r="BD73" i="12"/>
  <c r="DJ73" i="12" s="1"/>
  <c r="BN73" i="12"/>
  <c r="BJ73" i="12"/>
  <c r="BH73" i="12"/>
  <c r="DK73" i="12" s="1"/>
  <c r="BP73" i="12"/>
  <c r="BO73" i="12"/>
  <c r="BC73" i="12"/>
  <c r="BF73" i="12"/>
  <c r="BI73" i="12"/>
  <c r="DL73" i="12" s="1"/>
  <c r="BL73" i="12"/>
  <c r="DM73" i="12" s="1"/>
  <c r="BM73" i="12"/>
  <c r="BK73" i="12"/>
  <c r="BE110" i="13"/>
  <c r="BM110" i="13"/>
  <c r="BI110" i="13"/>
  <c r="DL110" i="13" s="1"/>
  <c r="BF110" i="13"/>
  <c r="BJ110" i="13"/>
  <c r="BN110" i="13"/>
  <c r="BC110" i="13"/>
  <c r="BG110" i="13"/>
  <c r="BK110" i="13"/>
  <c r="BH110" i="13"/>
  <c r="DK110" i="13" s="1"/>
  <c r="BL110" i="13"/>
  <c r="DM110" i="13" s="1"/>
  <c r="BP110" i="13"/>
  <c r="BD110" i="13"/>
  <c r="DJ110" i="13" s="1"/>
  <c r="BO110" i="13"/>
  <c r="BG109" i="13"/>
  <c r="BC109" i="13"/>
  <c r="BO109" i="13"/>
  <c r="BK109" i="13"/>
  <c r="BH109" i="13"/>
  <c r="DK109" i="13" s="1"/>
  <c r="BP109" i="13"/>
  <c r="BE109" i="13"/>
  <c r="BI109" i="13"/>
  <c r="DL109" i="13" s="1"/>
  <c r="BM109" i="13"/>
  <c r="BJ109" i="13"/>
  <c r="BN109" i="13"/>
  <c r="BL109" i="13"/>
  <c r="DM109" i="13" s="1"/>
  <c r="BF109" i="13"/>
  <c r="BD109" i="13"/>
  <c r="DJ109" i="13" s="1"/>
  <c r="BF107" i="13"/>
  <c r="BH107" i="13"/>
  <c r="DK107" i="13" s="1"/>
  <c r="BN107" i="13"/>
  <c r="BM107" i="13"/>
  <c r="BI107" i="13"/>
  <c r="DL107" i="13" s="1"/>
  <c r="BO107" i="13"/>
  <c r="BC107" i="13"/>
  <c r="BP107" i="13"/>
  <c r="BK107" i="13"/>
  <c r="BE107" i="13"/>
  <c r="BG107" i="13"/>
  <c r="BJ107" i="13"/>
  <c r="BD107" i="13"/>
  <c r="DJ107" i="13" s="1"/>
  <c r="BL107" i="13"/>
  <c r="DM107" i="13" s="1"/>
  <c r="BZ95" i="12"/>
  <c r="DQ95" i="12" s="1"/>
  <c r="CB95" i="12"/>
  <c r="BW95" i="12"/>
  <c r="DP95" i="12" s="1"/>
  <c r="CA95" i="12"/>
  <c r="BV95" i="12"/>
  <c r="DO95" i="12" s="1"/>
  <c r="BR95" i="12"/>
  <c r="DN95" i="12" s="1"/>
  <c r="CD95" i="12"/>
  <c r="BQ95" i="12"/>
  <c r="BY95" i="12"/>
  <c r="BU95" i="12"/>
  <c r="BS95" i="12"/>
  <c r="CC95" i="12"/>
  <c r="BT95" i="12"/>
  <c r="BX95" i="12"/>
  <c r="CD92" i="12"/>
  <c r="BV92" i="12"/>
  <c r="DO92" i="12" s="1"/>
  <c r="CC92" i="12"/>
  <c r="BU92" i="12"/>
  <c r="CB92" i="12"/>
  <c r="BT92" i="12"/>
  <c r="CA92" i="12"/>
  <c r="BS92" i="12"/>
  <c r="BZ92" i="12"/>
  <c r="DQ92" i="12" s="1"/>
  <c r="BR92" i="12"/>
  <c r="DN92" i="12" s="1"/>
  <c r="BY92" i="12"/>
  <c r="BQ92" i="12"/>
  <c r="BX92" i="12"/>
  <c r="BW92" i="12"/>
  <c r="DP92" i="12" s="1"/>
  <c r="AG67" i="12"/>
  <c r="DD67" i="12" s="1"/>
  <c r="AC67" i="12"/>
  <c r="AA67" i="12"/>
  <c r="AE67" i="12"/>
  <c r="AF67" i="12"/>
  <c r="DC67" i="12" s="1"/>
  <c r="AK67" i="12"/>
  <c r="AM67" i="12"/>
  <c r="AI67" i="12"/>
  <c r="AN67" i="12"/>
  <c r="AL67" i="12"/>
  <c r="AJ67" i="12"/>
  <c r="DE67" i="12" s="1"/>
  <c r="AD67" i="12"/>
  <c r="AB67" i="12"/>
  <c r="DB67" i="12" s="1"/>
  <c r="AH67" i="12"/>
  <c r="AG69" i="12"/>
  <c r="DD69" i="12" s="1"/>
  <c r="AL69" i="12"/>
  <c r="AA69" i="12"/>
  <c r="AK69" i="12"/>
  <c r="AH69" i="12"/>
  <c r="AF69" i="12"/>
  <c r="DC69" i="12" s="1"/>
  <c r="AC69" i="12"/>
  <c r="AN69" i="12"/>
  <c r="AM69" i="12"/>
  <c r="AE69" i="12"/>
  <c r="AD69" i="12"/>
  <c r="AB69" i="12"/>
  <c r="DB69" i="12" s="1"/>
  <c r="AJ69" i="12"/>
  <c r="DE69" i="12" s="1"/>
  <c r="AI69" i="12"/>
  <c r="AE37" i="14"/>
  <c r="AM37" i="14"/>
  <c r="AD37" i="14"/>
  <c r="AF37" i="14"/>
  <c r="DC37" i="14" s="1"/>
  <c r="AG37" i="14"/>
  <c r="DD37" i="14" s="1"/>
  <c r="AH37" i="14"/>
  <c r="AA37" i="14"/>
  <c r="AK37" i="14"/>
  <c r="AL37" i="14"/>
  <c r="AN37" i="14"/>
  <c r="AI37" i="14"/>
  <c r="AB37" i="14"/>
  <c r="DB37" i="14" s="1"/>
  <c r="AC37" i="14"/>
  <c r="AJ37" i="14"/>
  <c r="DE37" i="14" s="1"/>
  <c r="AH104" i="13"/>
  <c r="AM104" i="13"/>
  <c r="AB104" i="13"/>
  <c r="DB104" i="13" s="1"/>
  <c r="AF104" i="13"/>
  <c r="DC104" i="13" s="1"/>
  <c r="AJ104" i="13"/>
  <c r="DE104" i="13" s="1"/>
  <c r="AN104" i="13"/>
  <c r="AC104" i="13"/>
  <c r="AG104" i="13"/>
  <c r="DD104" i="13" s="1"/>
  <c r="AK104" i="13"/>
  <c r="AA104" i="13"/>
  <c r="AD104" i="13"/>
  <c r="AI104" i="13"/>
  <c r="AE104" i="13"/>
  <c r="AL104" i="13"/>
  <c r="AH106" i="13"/>
  <c r="AL106" i="13"/>
  <c r="AA106" i="13"/>
  <c r="AE106" i="13"/>
  <c r="AI106" i="13"/>
  <c r="AM106" i="13"/>
  <c r="AB106" i="13"/>
  <c r="DB106" i="13" s="1"/>
  <c r="AG106" i="13"/>
  <c r="DD106" i="13" s="1"/>
  <c r="AC106" i="13"/>
  <c r="AF106" i="13"/>
  <c r="DC106" i="13" s="1"/>
  <c r="AK106" i="13"/>
  <c r="AN106" i="13"/>
  <c r="AJ106" i="13"/>
  <c r="DE106" i="13" s="1"/>
  <c r="AD106" i="13"/>
  <c r="AR70" i="12"/>
  <c r="AU70" i="12"/>
  <c r="DH70" i="12" s="1"/>
  <c r="AP70" i="12"/>
  <c r="DF70" i="12" s="1"/>
  <c r="BB70" i="12"/>
  <c r="AX70" i="12"/>
  <c r="DI70" i="12" s="1"/>
  <c r="BA70" i="12"/>
  <c r="AV70" i="12"/>
  <c r="AS70" i="12"/>
  <c r="AZ70" i="12"/>
  <c r="AW70" i="12"/>
  <c r="AY70" i="12"/>
  <c r="AT70" i="12"/>
  <c r="DG70" i="12" s="1"/>
  <c r="AQ70" i="12"/>
  <c r="AO70" i="12"/>
  <c r="AU68" i="12"/>
  <c r="DH68" i="12" s="1"/>
  <c r="BB68" i="12"/>
  <c r="BA68" i="12"/>
  <c r="AO68" i="12"/>
  <c r="AS68" i="12"/>
  <c r="AQ68" i="12"/>
  <c r="AW68" i="12"/>
  <c r="AT68" i="12"/>
  <c r="DG68" i="12" s="1"/>
  <c r="AY68" i="12"/>
  <c r="AZ68" i="12"/>
  <c r="AR68" i="12"/>
  <c r="AX68" i="12"/>
  <c r="DI68" i="12" s="1"/>
  <c r="AP68" i="12"/>
  <c r="DF68" i="12" s="1"/>
  <c r="AV68" i="12"/>
  <c r="AX109" i="13"/>
  <c r="DI109" i="13" s="1"/>
  <c r="BB109" i="13"/>
  <c r="AQ109" i="13"/>
  <c r="AV109" i="13"/>
  <c r="AY109" i="13"/>
  <c r="AU109" i="13"/>
  <c r="DH109" i="13" s="1"/>
  <c r="AR109" i="13"/>
  <c r="AZ109" i="13"/>
  <c r="AW109" i="13"/>
  <c r="BA109" i="13"/>
  <c r="AO109" i="13"/>
  <c r="AP109" i="13"/>
  <c r="DF109" i="13" s="1"/>
  <c r="AS109" i="13"/>
  <c r="AT109" i="13"/>
  <c r="DG109" i="13" s="1"/>
  <c r="AZ111" i="13"/>
  <c r="AO111" i="13"/>
  <c r="AS111" i="13"/>
  <c r="AW111" i="13"/>
  <c r="BA111" i="13"/>
  <c r="AP111" i="13"/>
  <c r="DF111" i="13" s="1"/>
  <c r="AT111" i="13"/>
  <c r="DG111" i="13" s="1"/>
  <c r="AX111" i="13"/>
  <c r="DI111" i="13" s="1"/>
  <c r="AU111" i="13"/>
  <c r="DH111" i="13" s="1"/>
  <c r="AQ111" i="13"/>
  <c r="AV111" i="13"/>
  <c r="BB111" i="13"/>
  <c r="AY111" i="13"/>
  <c r="AR111" i="13"/>
  <c r="E101" i="12"/>
  <c r="AP100" i="12"/>
  <c r="DF100" i="12" s="1"/>
  <c r="AW100" i="12"/>
  <c r="AZ100" i="12"/>
  <c r="BA100" i="12"/>
  <c r="AV100" i="12"/>
  <c r="AQ100" i="12"/>
  <c r="AT100" i="12"/>
  <c r="DG100" i="12" s="1"/>
  <c r="BB100" i="12"/>
  <c r="AR100" i="12"/>
  <c r="AS100" i="12"/>
  <c r="AX100" i="12"/>
  <c r="DI100" i="12" s="1"/>
  <c r="AO100" i="12"/>
  <c r="AY100" i="12"/>
  <c r="AU100" i="12"/>
  <c r="DH100" i="12" s="1"/>
  <c r="AR92" i="12"/>
  <c r="AY92" i="12"/>
  <c r="AZ92" i="12"/>
  <c r="AS92" i="12"/>
  <c r="BA92" i="12"/>
  <c r="AO92" i="12"/>
  <c r="AW92" i="12"/>
  <c r="AP92" i="12"/>
  <c r="DF92" i="12" s="1"/>
  <c r="AQ92" i="12"/>
  <c r="AX92" i="12"/>
  <c r="DI92" i="12" s="1"/>
  <c r="AT92" i="12"/>
  <c r="DG92" i="12" s="1"/>
  <c r="AU92" i="12"/>
  <c r="DH92" i="12" s="1"/>
  <c r="BB92" i="12"/>
  <c r="AV92" i="12"/>
  <c r="AU60" i="15"/>
  <c r="DH60" i="15" s="1"/>
  <c r="BB60" i="15"/>
  <c r="AT60" i="15"/>
  <c r="DG60" i="15" s="1"/>
  <c r="BA60" i="15"/>
  <c r="AS60" i="15"/>
  <c r="AO60" i="15"/>
  <c r="AZ60" i="15"/>
  <c r="AR60" i="15"/>
  <c r="AY60" i="15"/>
  <c r="AQ60" i="15"/>
  <c r="AX60" i="15"/>
  <c r="DI60" i="15" s="1"/>
  <c r="AP60" i="15"/>
  <c r="DF60" i="15" s="1"/>
  <c r="AV60" i="15"/>
  <c r="AW60" i="15"/>
  <c r="O67" i="12"/>
  <c r="W67" i="12"/>
  <c r="T67" i="12"/>
  <c r="P67" i="12"/>
  <c r="M67" i="12"/>
  <c r="X67" i="12"/>
  <c r="U67" i="12"/>
  <c r="Q67" i="12"/>
  <c r="N67" i="12"/>
  <c r="Y67" i="12"/>
  <c r="V67" i="12"/>
  <c r="R67" i="12"/>
  <c r="Z67" i="12"/>
  <c r="S67" i="12"/>
  <c r="Q72" i="12"/>
  <c r="W72" i="12"/>
  <c r="N72" i="12"/>
  <c r="O72" i="12"/>
  <c r="P72" i="12"/>
  <c r="V72" i="12"/>
  <c r="X72" i="12"/>
  <c r="R72" i="12"/>
  <c r="U72" i="12"/>
  <c r="M72" i="12"/>
  <c r="T72" i="12"/>
  <c r="S72" i="12"/>
  <c r="Y72" i="12"/>
  <c r="Z72" i="12"/>
  <c r="Z104" i="13"/>
  <c r="P104" i="13"/>
  <c r="T104" i="13"/>
  <c r="X104" i="13"/>
  <c r="M104" i="13"/>
  <c r="Q104" i="13"/>
  <c r="U104" i="13"/>
  <c r="Y104" i="13"/>
  <c r="N104" i="13"/>
  <c r="S104" i="13"/>
  <c r="O104" i="13"/>
  <c r="V104" i="13"/>
  <c r="W104" i="13"/>
  <c r="R104" i="13"/>
  <c r="R41" i="14"/>
  <c r="N41" i="14"/>
  <c r="M41" i="14"/>
  <c r="V41" i="14"/>
  <c r="Y41" i="14"/>
  <c r="U41" i="14"/>
  <c r="Z41" i="14"/>
  <c r="O41" i="14"/>
  <c r="W41" i="14"/>
  <c r="P41" i="14"/>
  <c r="X41" i="14"/>
  <c r="Q41" i="14"/>
  <c r="T41" i="14"/>
  <c r="S41" i="14"/>
  <c r="BP99" i="12"/>
  <c r="BN99" i="12"/>
  <c r="BJ99" i="12"/>
  <c r="BI99" i="12"/>
  <c r="DL99" i="12" s="1"/>
  <c r="BH99" i="12"/>
  <c r="DK99" i="12" s="1"/>
  <c r="BK99" i="12"/>
  <c r="BF99" i="12"/>
  <c r="BG99" i="12"/>
  <c r="BE99" i="12"/>
  <c r="BO99" i="12"/>
  <c r="BM99" i="12"/>
  <c r="BD99" i="12"/>
  <c r="DJ99" i="12" s="1"/>
  <c r="BL99" i="12"/>
  <c r="DM99" i="12" s="1"/>
  <c r="BC99" i="12"/>
  <c r="BN98" i="12"/>
  <c r="BG98" i="12"/>
  <c r="BH98" i="12"/>
  <c r="DK98" i="12" s="1"/>
  <c r="BI98" i="12"/>
  <c r="DL98" i="12" s="1"/>
  <c r="BF98" i="12"/>
  <c r="BP98" i="12"/>
  <c r="BJ98" i="12"/>
  <c r="BO98" i="12"/>
  <c r="BC98" i="12"/>
  <c r="BK98" i="12"/>
  <c r="BD98" i="12"/>
  <c r="DJ98" i="12" s="1"/>
  <c r="BE98" i="12"/>
  <c r="BL98" i="12"/>
  <c r="DM98" i="12" s="1"/>
  <c r="BM98" i="12"/>
  <c r="BI156" i="13"/>
  <c r="DL156" i="13" s="1"/>
  <c r="BM156" i="13"/>
  <c r="BJ156" i="13"/>
  <c r="BF156" i="13"/>
  <c r="BC156" i="13"/>
  <c r="BN156" i="13"/>
  <c r="BK156" i="13"/>
  <c r="BG156" i="13"/>
  <c r="BL156" i="13"/>
  <c r="DM156" i="13" s="1"/>
  <c r="BP156" i="13"/>
  <c r="BH156" i="13"/>
  <c r="DK156" i="13" s="1"/>
  <c r="BD156" i="13"/>
  <c r="DJ156" i="13" s="1"/>
  <c r="BE156" i="13"/>
  <c r="BO156" i="13"/>
  <c r="BO83" i="14"/>
  <c r="BD83" i="14"/>
  <c r="DJ83" i="14" s="1"/>
  <c r="BG83" i="14"/>
  <c r="BK83" i="14"/>
  <c r="BF83" i="14"/>
  <c r="BJ83" i="14"/>
  <c r="BM83" i="14"/>
  <c r="BP83" i="14"/>
  <c r="BI83" i="14"/>
  <c r="DL83" i="14" s="1"/>
  <c r="BN83" i="14"/>
  <c r="BE83" i="14"/>
  <c r="BL83" i="14"/>
  <c r="DM83" i="14" s="1"/>
  <c r="BC83" i="14"/>
  <c r="BH83" i="14"/>
  <c r="DK83" i="14" s="1"/>
  <c r="BD153" i="13"/>
  <c r="DJ153" i="13" s="1"/>
  <c r="BH153" i="13"/>
  <c r="DK153" i="13" s="1"/>
  <c r="BL153" i="13"/>
  <c r="DM153" i="13" s="1"/>
  <c r="BP153" i="13"/>
  <c r="BE153" i="13"/>
  <c r="BI153" i="13"/>
  <c r="DL153" i="13" s="1"/>
  <c r="BM153" i="13"/>
  <c r="BJ153" i="13"/>
  <c r="BF153" i="13"/>
  <c r="BN153" i="13"/>
  <c r="BK153" i="13"/>
  <c r="BO153" i="13"/>
  <c r="BC153" i="13"/>
  <c r="BG153" i="13"/>
  <c r="BG71" i="12"/>
  <c r="BN71" i="12"/>
  <c r="BL71" i="12"/>
  <c r="DM71" i="12" s="1"/>
  <c r="BF71" i="12"/>
  <c r="BD71" i="12"/>
  <c r="DJ71" i="12" s="1"/>
  <c r="BM71" i="12"/>
  <c r="BE71" i="12"/>
  <c r="BJ71" i="12"/>
  <c r="BI71" i="12"/>
  <c r="DL71" i="12" s="1"/>
  <c r="BP71" i="12"/>
  <c r="BH71" i="12"/>
  <c r="DK71" i="12" s="1"/>
  <c r="BK71" i="12"/>
  <c r="BC71" i="12"/>
  <c r="BO71" i="12"/>
  <c r="BD68" i="12"/>
  <c r="DJ68" i="12" s="1"/>
  <c r="BN68" i="12"/>
  <c r="BK68" i="12"/>
  <c r="BJ68" i="12"/>
  <c r="BO68" i="12"/>
  <c r="BE68" i="12"/>
  <c r="BF68" i="12"/>
  <c r="BI68" i="12"/>
  <c r="DL68" i="12" s="1"/>
  <c r="BP68" i="12"/>
  <c r="BM68" i="12"/>
  <c r="BL68" i="12"/>
  <c r="DM68" i="12" s="1"/>
  <c r="BG68" i="12"/>
  <c r="BC68" i="12"/>
  <c r="BH68" i="12"/>
  <c r="DK68" i="12" s="1"/>
  <c r="BK37" i="14"/>
  <c r="BF37" i="14"/>
  <c r="BE37" i="14"/>
  <c r="BN37" i="14"/>
  <c r="BG37" i="14"/>
  <c r="BM37" i="14"/>
  <c r="BO37" i="14"/>
  <c r="BH37" i="14"/>
  <c r="DK37" i="14" s="1"/>
  <c r="BI37" i="14"/>
  <c r="DL37" i="14" s="1"/>
  <c r="BD37" i="14"/>
  <c r="DJ37" i="14" s="1"/>
  <c r="BL37" i="14"/>
  <c r="DM37" i="14" s="1"/>
  <c r="BC37" i="14"/>
  <c r="BJ37" i="14"/>
  <c r="BP37" i="14"/>
  <c r="BI113" i="13"/>
  <c r="DL113" i="13" s="1"/>
  <c r="BE113" i="13"/>
  <c r="BJ113" i="13"/>
  <c r="BF113" i="13"/>
  <c r="BC113" i="13"/>
  <c r="BM113" i="13"/>
  <c r="BK113" i="13"/>
  <c r="BN113" i="13"/>
  <c r="BD113" i="13"/>
  <c r="DJ113" i="13" s="1"/>
  <c r="BL113" i="13"/>
  <c r="DM113" i="13" s="1"/>
  <c r="BP113" i="13"/>
  <c r="BO113" i="13"/>
  <c r="BG113" i="13"/>
  <c r="BH113" i="13"/>
  <c r="DK113" i="13" s="1"/>
  <c r="BE111" i="13"/>
  <c r="BJ111" i="13"/>
  <c r="BM111" i="13"/>
  <c r="BK111" i="13"/>
  <c r="BF111" i="13"/>
  <c r="BL111" i="13"/>
  <c r="DM111" i="13" s="1"/>
  <c r="BN111" i="13"/>
  <c r="BP111" i="13"/>
  <c r="BG111" i="13"/>
  <c r="BD111" i="13"/>
  <c r="DJ111" i="13" s="1"/>
  <c r="BO111" i="13"/>
  <c r="BC111" i="13"/>
  <c r="BH111" i="13"/>
  <c r="DK111" i="13" s="1"/>
  <c r="BI111" i="13"/>
  <c r="DL111" i="13" s="1"/>
  <c r="I56" i="8"/>
  <c r="H73" i="12"/>
  <c r="H67" i="12"/>
  <c r="H68" i="12"/>
  <c r="H66" i="12"/>
  <c r="H72" i="12"/>
  <c r="H69" i="12"/>
  <c r="H71" i="12"/>
  <c r="H70" i="12"/>
  <c r="H65" i="12"/>
  <c r="H63" i="12"/>
  <c r="H62" i="12"/>
  <c r="H64" i="12"/>
  <c r="H74" i="12"/>
  <c r="BZ91" i="12"/>
  <c r="DQ91" i="12" s="1"/>
  <c r="BV91" i="12"/>
  <c r="DO91" i="12" s="1"/>
  <c r="BW91" i="12"/>
  <c r="DP91" i="12" s="1"/>
  <c r="BS91" i="12"/>
  <c r="CD91" i="12"/>
  <c r="BQ91" i="12"/>
  <c r="BR91" i="12"/>
  <c r="DN91" i="12" s="1"/>
  <c r="BY91" i="12"/>
  <c r="BU91" i="12"/>
  <c r="CC91" i="12"/>
  <c r="CA91" i="12"/>
  <c r="BT91" i="12"/>
  <c r="CB91" i="12"/>
  <c r="BX91" i="12"/>
  <c r="CA89" i="12"/>
  <c r="BS89" i="12"/>
  <c r="BZ89" i="12"/>
  <c r="DQ89" i="12" s="1"/>
  <c r="BQ89" i="12"/>
  <c r="BY89" i="12"/>
  <c r="BR89" i="12"/>
  <c r="DN89" i="12" s="1"/>
  <c r="BT89" i="12"/>
  <c r="BU89" i="12"/>
  <c r="BV89" i="12"/>
  <c r="DO89" i="12" s="1"/>
  <c r="CB89" i="12"/>
  <c r="CC89" i="12"/>
  <c r="CD89" i="12"/>
  <c r="BW89" i="12"/>
  <c r="DP89" i="12" s="1"/>
  <c r="BX89" i="12"/>
  <c r="BV147" i="13"/>
  <c r="DO147" i="13" s="1"/>
  <c r="CD147" i="13"/>
  <c r="BS147" i="13"/>
  <c r="BW147" i="13"/>
  <c r="DP147" i="13" s="1"/>
  <c r="CA147" i="13"/>
  <c r="BX147" i="13"/>
  <c r="BT147" i="13"/>
  <c r="BR147" i="13"/>
  <c r="DN147" i="13" s="1"/>
  <c r="CB147" i="13"/>
  <c r="BZ147" i="13"/>
  <c r="DQ147" i="13" s="1"/>
  <c r="CC147" i="13"/>
  <c r="BY147" i="13"/>
  <c r="BU147" i="13"/>
  <c r="BQ147" i="13"/>
  <c r="AB63" i="12"/>
  <c r="DB63" i="12" s="1"/>
  <c r="AK63" i="12"/>
  <c r="AC63" i="12"/>
  <c r="AN63" i="12"/>
  <c r="AM63" i="12"/>
  <c r="AF63" i="12"/>
  <c r="DC63" i="12" s="1"/>
  <c r="AE63" i="12"/>
  <c r="AH63" i="12"/>
  <c r="AG63" i="12"/>
  <c r="DD63" i="12" s="1"/>
  <c r="AD63" i="12"/>
  <c r="AJ63" i="12"/>
  <c r="DE63" i="12" s="1"/>
  <c r="AA63" i="12"/>
  <c r="AI63" i="12"/>
  <c r="AL63" i="12"/>
  <c r="AG72" i="12"/>
  <c r="DD72" i="12" s="1"/>
  <c r="AN72" i="12"/>
  <c r="AF72" i="12"/>
  <c r="DC72" i="12" s="1"/>
  <c r="AL72" i="12"/>
  <c r="AD72" i="12"/>
  <c r="AM72" i="12"/>
  <c r="AE72" i="12"/>
  <c r="AK72" i="12"/>
  <c r="AC72" i="12"/>
  <c r="AJ72" i="12"/>
  <c r="DE72" i="12" s="1"/>
  <c r="AI72" i="12"/>
  <c r="AB72" i="12"/>
  <c r="DB72" i="12" s="1"/>
  <c r="AA72" i="12"/>
  <c r="AH72" i="12"/>
  <c r="AM41" i="14"/>
  <c r="AJ41" i="14"/>
  <c r="DE41" i="14" s="1"/>
  <c r="AG41" i="14"/>
  <c r="DD41" i="14" s="1"/>
  <c r="AE41" i="14"/>
  <c r="AL41" i="14"/>
  <c r="AH41" i="14"/>
  <c r="AB41" i="14"/>
  <c r="DB41" i="14" s="1"/>
  <c r="AA41" i="14"/>
  <c r="AC41" i="14"/>
  <c r="AN41" i="14"/>
  <c r="AD41" i="14"/>
  <c r="AI41" i="14"/>
  <c r="AK41" i="14"/>
  <c r="AF41" i="14"/>
  <c r="DC41" i="14" s="1"/>
  <c r="AA108" i="13"/>
  <c r="AL108" i="13"/>
  <c r="AI108" i="13"/>
  <c r="AD108" i="13"/>
  <c r="AE108" i="13"/>
  <c r="AN108" i="13"/>
  <c r="AF108" i="13"/>
  <c r="DC108" i="13" s="1"/>
  <c r="AC108" i="13"/>
  <c r="AH108" i="13"/>
  <c r="AM108" i="13"/>
  <c r="AK108" i="13"/>
  <c r="AG108" i="13"/>
  <c r="DD108" i="13" s="1"/>
  <c r="AJ108" i="13"/>
  <c r="DE108" i="13" s="1"/>
  <c r="AB108" i="13"/>
  <c r="DB108" i="13" s="1"/>
  <c r="AL107" i="13"/>
  <c r="AB107" i="13"/>
  <c r="DB107" i="13" s="1"/>
  <c r="AE107" i="13"/>
  <c r="AI107" i="13"/>
  <c r="AM107" i="13"/>
  <c r="AJ107" i="13"/>
  <c r="DE107" i="13" s="1"/>
  <c r="AF107" i="13"/>
  <c r="DC107" i="13" s="1"/>
  <c r="AN107" i="13"/>
  <c r="AC107" i="13"/>
  <c r="AG107" i="13"/>
  <c r="DD107" i="13" s="1"/>
  <c r="AK107" i="13"/>
  <c r="AD107" i="13"/>
  <c r="AH107" i="13"/>
  <c r="AA107" i="13"/>
  <c r="AE110" i="13"/>
  <c r="AI110" i="13"/>
  <c r="AM110" i="13"/>
  <c r="AJ110" i="13"/>
  <c r="DE110" i="13" s="1"/>
  <c r="AF110" i="13"/>
  <c r="DC110" i="13" s="1"/>
  <c r="AN110" i="13"/>
  <c r="AC110" i="13"/>
  <c r="AG110" i="13"/>
  <c r="DD110" i="13" s="1"/>
  <c r="AK110" i="13"/>
  <c r="AH110" i="13"/>
  <c r="AL110" i="13"/>
  <c r="AB110" i="13"/>
  <c r="DB110" i="13" s="1"/>
  <c r="AD110" i="13"/>
  <c r="AA110" i="13"/>
  <c r="AS69" i="12"/>
  <c r="AU69" i="12"/>
  <c r="DH69" i="12" s="1"/>
  <c r="BB69" i="12"/>
  <c r="AO69" i="12"/>
  <c r="AQ69" i="12"/>
  <c r="AZ69" i="12"/>
  <c r="AT69" i="12"/>
  <c r="DG69" i="12" s="1"/>
  <c r="AY69" i="12"/>
  <c r="AR69" i="12"/>
  <c r="AW69" i="12"/>
  <c r="BA69" i="12"/>
  <c r="AX69" i="12"/>
  <c r="DI69" i="12" s="1"/>
  <c r="AP69" i="12"/>
  <c r="DF69" i="12" s="1"/>
  <c r="AV69" i="12"/>
  <c r="AS65" i="12"/>
  <c r="AZ65" i="12"/>
  <c r="AU65" i="12"/>
  <c r="DH65" i="12" s="1"/>
  <c r="AP65" i="12"/>
  <c r="DF65" i="12" s="1"/>
  <c r="AR65" i="12"/>
  <c r="AV65" i="12"/>
  <c r="AX65" i="12"/>
  <c r="DI65" i="12" s="1"/>
  <c r="AT65" i="12"/>
  <c r="DG65" i="12" s="1"/>
  <c r="BA65" i="12"/>
  <c r="BB65" i="12"/>
  <c r="AY65" i="12"/>
  <c r="AW65" i="12"/>
  <c r="AQ65" i="12"/>
  <c r="AO65" i="12"/>
  <c r="AV39" i="14"/>
  <c r="AU39" i="14"/>
  <c r="DH39" i="14" s="1"/>
  <c r="AR39" i="14"/>
  <c r="AT39" i="14"/>
  <c r="DG39" i="14" s="1"/>
  <c r="AO39" i="14"/>
  <c r="AZ39" i="14"/>
  <c r="AW39" i="14"/>
  <c r="AP39" i="14"/>
  <c r="DF39" i="14" s="1"/>
  <c r="AX39" i="14"/>
  <c r="DI39" i="14" s="1"/>
  <c r="AS39" i="14"/>
  <c r="AQ39" i="14"/>
  <c r="AY39" i="14"/>
  <c r="BB39" i="14"/>
  <c r="BA39" i="14"/>
  <c r="AT104" i="13"/>
  <c r="DG104" i="13" s="1"/>
  <c r="BB104" i="13"/>
  <c r="AP104" i="13"/>
  <c r="DF104" i="13" s="1"/>
  <c r="AU104" i="13"/>
  <c r="DH104" i="13" s="1"/>
  <c r="AX104" i="13"/>
  <c r="DI104" i="13" s="1"/>
  <c r="AV104" i="13"/>
  <c r="AZ104" i="13"/>
  <c r="AW104" i="13"/>
  <c r="AS104" i="13"/>
  <c r="AQ104" i="13"/>
  <c r="AO104" i="13"/>
  <c r="AY104" i="13"/>
  <c r="AR104" i="13"/>
  <c r="BA104" i="13"/>
  <c r="AZ115" i="13"/>
  <c r="AV115" i="13"/>
  <c r="AS115" i="13"/>
  <c r="BA115" i="13"/>
  <c r="AP115" i="13"/>
  <c r="DF115" i="13" s="1"/>
  <c r="AT115" i="13"/>
  <c r="DG115" i="13" s="1"/>
  <c r="AX115" i="13"/>
  <c r="DI115" i="13" s="1"/>
  <c r="BB115" i="13"/>
  <c r="AW115" i="13"/>
  <c r="AQ115" i="13"/>
  <c r="AO115" i="13"/>
  <c r="AY115" i="13"/>
  <c r="AR115" i="13"/>
  <c r="AU115" i="13"/>
  <c r="DH115" i="13" s="1"/>
  <c r="BA96" i="12"/>
  <c r="BB96" i="12"/>
  <c r="AT96" i="12"/>
  <c r="DG96" i="12" s="1"/>
  <c r="AV96" i="12"/>
  <c r="AW96" i="12"/>
  <c r="AP96" i="12"/>
  <c r="DF96" i="12" s="1"/>
  <c r="AX96" i="12"/>
  <c r="DI96" i="12" s="1"/>
  <c r="AU96" i="12"/>
  <c r="DH96" i="12" s="1"/>
  <c r="AQ96" i="12"/>
  <c r="AS96" i="12"/>
  <c r="AY96" i="12"/>
  <c r="AR96" i="12"/>
  <c r="AO96" i="12"/>
  <c r="AZ96" i="12"/>
  <c r="AX93" i="12"/>
  <c r="DI93" i="12" s="1"/>
  <c r="BB93" i="12"/>
  <c r="AP93" i="12"/>
  <c r="DF93" i="12" s="1"/>
  <c r="AQ93" i="12"/>
  <c r="AZ93" i="12"/>
  <c r="AV93" i="12"/>
  <c r="AO93" i="12"/>
  <c r="AY93" i="12"/>
  <c r="AW93" i="12"/>
  <c r="AS93" i="12"/>
  <c r="AU93" i="12"/>
  <c r="DH93" i="12" s="1"/>
  <c r="BA93" i="12"/>
  <c r="AR93" i="12"/>
  <c r="AT93" i="12"/>
  <c r="DG93" i="12" s="1"/>
  <c r="AU147" i="13"/>
  <c r="DH147" i="13" s="1"/>
  <c r="AR147" i="13"/>
  <c r="AV147" i="13"/>
  <c r="AT147" i="13"/>
  <c r="DG147" i="13" s="1"/>
  <c r="AO147" i="13"/>
  <c r="BB147" i="13"/>
  <c r="AW147" i="13"/>
  <c r="BA147" i="13"/>
  <c r="AP147" i="13"/>
  <c r="DF147" i="13" s="1"/>
  <c r="AS147" i="13"/>
  <c r="AQ147" i="13"/>
  <c r="AY147" i="13"/>
  <c r="AX147" i="13"/>
  <c r="DI147" i="13" s="1"/>
  <c r="AZ147" i="13"/>
  <c r="P73" i="12"/>
  <c r="M73" i="12"/>
  <c r="V73" i="12"/>
  <c r="W73" i="12"/>
  <c r="N73" i="12"/>
  <c r="O73" i="12"/>
  <c r="U73" i="12"/>
  <c r="T73" i="12"/>
  <c r="Z73" i="12"/>
  <c r="S73" i="12"/>
  <c r="R73" i="12"/>
  <c r="Y73" i="12"/>
  <c r="Q73" i="12"/>
  <c r="X73" i="12"/>
  <c r="M66" i="12"/>
  <c r="P66" i="12"/>
  <c r="T66" i="12"/>
  <c r="S66" i="12"/>
  <c r="W66" i="12"/>
  <c r="Y66" i="12"/>
  <c r="Q66" i="12"/>
  <c r="Z66" i="12"/>
  <c r="O66" i="12"/>
  <c r="R66" i="12"/>
  <c r="X66" i="12"/>
  <c r="N66" i="12"/>
  <c r="U66" i="12"/>
  <c r="V66" i="12"/>
  <c r="Z112" i="13"/>
  <c r="R112" i="13"/>
  <c r="W112" i="13"/>
  <c r="O112" i="13"/>
  <c r="S112" i="13"/>
  <c r="Q112" i="13"/>
  <c r="V112" i="13"/>
  <c r="M112" i="13"/>
  <c r="U112" i="13"/>
  <c r="Y112" i="13"/>
  <c r="T112" i="13"/>
  <c r="P112" i="13"/>
  <c r="N112" i="13"/>
  <c r="X112" i="13"/>
  <c r="BL95" i="12"/>
  <c r="DM95" i="12" s="1"/>
  <c r="BK95" i="12"/>
  <c r="BJ95" i="12"/>
  <c r="BD95" i="12"/>
  <c r="DJ95" i="12" s="1"/>
  <c r="BC95" i="12"/>
  <c r="BP95" i="12"/>
  <c r="BG95" i="12"/>
  <c r="BI95" i="12"/>
  <c r="DL95" i="12" s="1"/>
  <c r="BO95" i="12"/>
  <c r="BF95" i="12"/>
  <c r="BN95" i="12"/>
  <c r="BE95" i="12"/>
  <c r="BM95" i="12"/>
  <c r="BH95" i="12"/>
  <c r="DK95" i="12" s="1"/>
  <c r="BJ90" i="12"/>
  <c r="BM90" i="12"/>
  <c r="BF90" i="12"/>
  <c r="BN90" i="12"/>
  <c r="BG90" i="12"/>
  <c r="BC90" i="12"/>
  <c r="BO90" i="12"/>
  <c r="BH90" i="12"/>
  <c r="DK90" i="12" s="1"/>
  <c r="BP90" i="12"/>
  <c r="BI90" i="12"/>
  <c r="DL90" i="12" s="1"/>
  <c r="BK90" i="12"/>
  <c r="BD90" i="12"/>
  <c r="DJ90" i="12" s="1"/>
  <c r="BL90" i="12"/>
  <c r="DM90" i="12" s="1"/>
  <c r="BE90" i="12"/>
  <c r="BK85" i="14"/>
  <c r="BO85" i="14"/>
  <c r="BC85" i="14"/>
  <c r="BG85" i="14"/>
  <c r="BE85" i="14"/>
  <c r="BN85" i="14"/>
  <c r="BJ85" i="14"/>
  <c r="BF85" i="14"/>
  <c r="BI85" i="14"/>
  <c r="DL85" i="14" s="1"/>
  <c r="BL85" i="14"/>
  <c r="DM85" i="14" s="1"/>
  <c r="BM85" i="14"/>
  <c r="BD85" i="14"/>
  <c r="DJ85" i="14" s="1"/>
  <c r="BH85" i="14"/>
  <c r="DK85" i="14" s="1"/>
  <c r="BP85" i="14"/>
  <c r="BK60" i="15"/>
  <c r="BC60" i="15"/>
  <c r="BJ60" i="15"/>
  <c r="BE60" i="15"/>
  <c r="BI60" i="15"/>
  <c r="DL60" i="15" s="1"/>
  <c r="BP60" i="15"/>
  <c r="BH60" i="15"/>
  <c r="DK60" i="15" s="1"/>
  <c r="BM60" i="15"/>
  <c r="BO60" i="15"/>
  <c r="BG60" i="15"/>
  <c r="BN60" i="15"/>
  <c r="BF60" i="15"/>
  <c r="BL60" i="15"/>
  <c r="DM60" i="15" s="1"/>
  <c r="BD60" i="15"/>
  <c r="DJ60" i="15" s="1"/>
  <c r="BO157" i="13"/>
  <c r="BH157" i="13"/>
  <c r="DK157" i="13" s="1"/>
  <c r="BE157" i="13"/>
  <c r="BP157" i="13"/>
  <c r="BM157" i="13"/>
  <c r="BI157" i="13"/>
  <c r="DL157" i="13" s="1"/>
  <c r="BF157" i="13"/>
  <c r="BJ157" i="13"/>
  <c r="BN157" i="13"/>
  <c r="BC157" i="13"/>
  <c r="BG157" i="13"/>
  <c r="BD157" i="13"/>
  <c r="DJ157" i="13" s="1"/>
  <c r="BL157" i="13"/>
  <c r="DM157" i="13" s="1"/>
  <c r="BK157" i="13"/>
  <c r="BH66" i="12"/>
  <c r="DK66" i="12" s="1"/>
  <c r="BP66" i="12"/>
  <c r="BI66" i="12"/>
  <c r="DL66" i="12" s="1"/>
  <c r="BM66" i="12"/>
  <c r="BJ66" i="12"/>
  <c r="BF66" i="12"/>
  <c r="BC66" i="12"/>
  <c r="BN66" i="12"/>
  <c r="BK66" i="12"/>
  <c r="BG66" i="12"/>
  <c r="BD66" i="12"/>
  <c r="DJ66" i="12" s="1"/>
  <c r="BO66" i="12"/>
  <c r="BL66" i="12"/>
  <c r="DM66" i="12" s="1"/>
  <c r="BE66" i="12"/>
  <c r="BJ70" i="12"/>
  <c r="BG70" i="12"/>
  <c r="BL70" i="12"/>
  <c r="DM70" i="12" s="1"/>
  <c r="BI70" i="12"/>
  <c r="DL70" i="12" s="1"/>
  <c r="BF70" i="12"/>
  <c r="BH70" i="12"/>
  <c r="DK70" i="12" s="1"/>
  <c r="BD70" i="12"/>
  <c r="DJ70" i="12" s="1"/>
  <c r="BO70" i="12"/>
  <c r="BP70" i="12"/>
  <c r="BC70" i="12"/>
  <c r="BK70" i="12"/>
  <c r="BE70" i="12"/>
  <c r="BM70" i="12"/>
  <c r="BN70" i="12"/>
  <c r="BE41" i="14"/>
  <c r="BN41" i="14"/>
  <c r="BM41" i="14"/>
  <c r="BG41" i="14"/>
  <c r="BF41" i="14"/>
  <c r="BD41" i="14"/>
  <c r="DJ41" i="14" s="1"/>
  <c r="BO41" i="14"/>
  <c r="BI41" i="14"/>
  <c r="DL41" i="14" s="1"/>
  <c r="BL41" i="14"/>
  <c r="DM41" i="14" s="1"/>
  <c r="BC41" i="14"/>
  <c r="BH41" i="14"/>
  <c r="DK41" i="14" s="1"/>
  <c r="BK41" i="14"/>
  <c r="BJ41" i="14"/>
  <c r="BP41" i="14"/>
  <c r="BG40" i="14"/>
  <c r="BM40" i="14"/>
  <c r="BO40" i="14"/>
  <c r="BJ40" i="14"/>
  <c r="BE40" i="14"/>
  <c r="BI40" i="14"/>
  <c r="DL40" i="14" s="1"/>
  <c r="BK40" i="14"/>
  <c r="BD40" i="14"/>
  <c r="DJ40" i="14" s="1"/>
  <c r="BC40" i="14"/>
  <c r="BL40" i="14"/>
  <c r="DM40" i="14" s="1"/>
  <c r="BF40" i="14"/>
  <c r="BP40" i="14"/>
  <c r="BN40" i="14"/>
  <c r="BH40" i="14"/>
  <c r="DK40" i="14" s="1"/>
  <c r="BP38" i="14"/>
  <c r="BH38" i="14"/>
  <c r="DK38" i="14" s="1"/>
  <c r="BK38" i="14"/>
  <c r="BD38" i="14"/>
  <c r="DJ38" i="14" s="1"/>
  <c r="BJ38" i="14"/>
  <c r="BO38" i="14"/>
  <c r="BG38" i="14"/>
  <c r="BI38" i="14"/>
  <c r="DL38" i="14" s="1"/>
  <c r="BM38" i="14"/>
  <c r="BE38" i="14"/>
  <c r="BL38" i="14"/>
  <c r="DM38" i="14" s="1"/>
  <c r="BF38" i="14"/>
  <c r="BC38" i="14"/>
  <c r="BN38" i="14"/>
  <c r="BN115" i="13"/>
  <c r="BM115" i="13"/>
  <c r="BG115" i="13"/>
  <c r="BC115" i="13"/>
  <c r="BD115" i="13"/>
  <c r="DJ115" i="13" s="1"/>
  <c r="BO115" i="13"/>
  <c r="BH115" i="13"/>
  <c r="DK115" i="13" s="1"/>
  <c r="BK115" i="13"/>
  <c r="BL115" i="13"/>
  <c r="DM115" i="13" s="1"/>
  <c r="BP115" i="13"/>
  <c r="BI115" i="13"/>
  <c r="DL115" i="13" s="1"/>
  <c r="BE115" i="13"/>
  <c r="BF115" i="13"/>
  <c r="BJ115" i="13"/>
  <c r="CD99" i="12"/>
  <c r="BT99" i="12"/>
  <c r="BW99" i="12"/>
  <c r="DP99" i="12" s="1"/>
  <c r="BX99" i="12"/>
  <c r="CB99" i="12"/>
  <c r="BY99" i="12"/>
  <c r="BS99" i="12"/>
  <c r="CA99" i="12"/>
  <c r="BV99" i="12"/>
  <c r="DO99" i="12" s="1"/>
  <c r="BR99" i="12"/>
  <c r="DN99" i="12" s="1"/>
  <c r="BZ99" i="12"/>
  <c r="DQ99" i="12" s="1"/>
  <c r="BU99" i="12"/>
  <c r="BQ99" i="12"/>
  <c r="CC99" i="12"/>
  <c r="CB98" i="12"/>
  <c r="BX98" i="12"/>
  <c r="BV98" i="12"/>
  <c r="DO98" i="12" s="1"/>
  <c r="BW98" i="12"/>
  <c r="DP98" i="12" s="1"/>
  <c r="BQ98" i="12"/>
  <c r="BZ98" i="12"/>
  <c r="DQ98" i="12" s="1"/>
  <c r="CD98" i="12"/>
  <c r="BY98" i="12"/>
  <c r="BT98" i="12"/>
  <c r="BS98" i="12"/>
  <c r="CA98" i="12"/>
  <c r="BU98" i="12"/>
  <c r="CC98" i="12"/>
  <c r="BR98" i="12"/>
  <c r="DN98" i="12" s="1"/>
  <c r="BR149" i="13"/>
  <c r="DN149" i="13" s="1"/>
  <c r="BX149" i="13"/>
  <c r="BZ149" i="13"/>
  <c r="DQ149" i="13" s="1"/>
  <c r="CD149" i="13"/>
  <c r="BS149" i="13"/>
  <c r="BQ149" i="13"/>
  <c r="CA149" i="13"/>
  <c r="BV149" i="13"/>
  <c r="DO149" i="13" s="1"/>
  <c r="BT149" i="13"/>
  <c r="BW149" i="13"/>
  <c r="DP149" i="13" s="1"/>
  <c r="CB149" i="13"/>
  <c r="BY149" i="13"/>
  <c r="CC149" i="13"/>
  <c r="BU149" i="13"/>
  <c r="BQ148" i="13"/>
  <c r="CA148" i="13"/>
  <c r="BY148" i="13"/>
  <c r="CB148" i="13"/>
  <c r="BR148" i="13"/>
  <c r="DN148" i="13" s="1"/>
  <c r="BZ148" i="13"/>
  <c r="DQ148" i="13" s="1"/>
  <c r="BV148" i="13"/>
  <c r="DO148" i="13" s="1"/>
  <c r="BS148" i="13"/>
  <c r="CD148" i="13"/>
  <c r="BU148" i="13"/>
  <c r="BX148" i="13"/>
  <c r="BT148" i="13"/>
  <c r="BW148" i="13"/>
  <c r="DP148" i="13" s="1"/>
  <c r="CC148" i="13"/>
  <c r="BQ151" i="13"/>
  <c r="CB151" i="13"/>
  <c r="BY151" i="13"/>
  <c r="BT151" i="13"/>
  <c r="BW151" i="13"/>
  <c r="DP151" i="13" s="1"/>
  <c r="CC151" i="13"/>
  <c r="BX151" i="13"/>
  <c r="BU151" i="13"/>
  <c r="BZ151" i="13"/>
  <c r="DQ151" i="13" s="1"/>
  <c r="CD151" i="13"/>
  <c r="BR151" i="13"/>
  <c r="DN151" i="13" s="1"/>
  <c r="BV151" i="13"/>
  <c r="DO151" i="13" s="1"/>
  <c r="BS151" i="13"/>
  <c r="CA151" i="13"/>
  <c r="BX146" i="13"/>
  <c r="BW146" i="13"/>
  <c r="DP146" i="13" s="1"/>
  <c r="BS146" i="13"/>
  <c r="BY146" i="13"/>
  <c r="CB146" i="13"/>
  <c r="BR146" i="13"/>
  <c r="DN146" i="13" s="1"/>
  <c r="BT146" i="13"/>
  <c r="CA146" i="13"/>
  <c r="CC146" i="13"/>
  <c r="BQ146" i="13"/>
  <c r="BU146" i="13"/>
  <c r="BZ146" i="13"/>
  <c r="DQ146" i="13" s="1"/>
  <c r="BV146" i="13"/>
  <c r="DO146" i="13" s="1"/>
  <c r="CD146" i="13"/>
  <c r="AG73" i="12"/>
  <c r="DD73" i="12" s="1"/>
  <c r="AJ73" i="12"/>
  <c r="DE73" i="12" s="1"/>
  <c r="AC73" i="12"/>
  <c r="AL73" i="12"/>
  <c r="AM73" i="12"/>
  <c r="AB73" i="12"/>
  <c r="DB73" i="12" s="1"/>
  <c r="AK73" i="12"/>
  <c r="AF73" i="12"/>
  <c r="DC73" i="12" s="1"/>
  <c r="AE73" i="12"/>
  <c r="AN73" i="12"/>
  <c r="AD73" i="12"/>
  <c r="AA73" i="12"/>
  <c r="AI73" i="12"/>
  <c r="AH73" i="12"/>
  <c r="AG36" i="14"/>
  <c r="DD36" i="14" s="1"/>
  <c r="AB36" i="14"/>
  <c r="DB36" i="14" s="1"/>
  <c r="AM36" i="14"/>
  <c r="AJ36" i="14"/>
  <c r="DE36" i="14" s="1"/>
  <c r="AD36" i="14"/>
  <c r="AL36" i="14"/>
  <c r="AF36" i="14"/>
  <c r="DC36" i="14" s="1"/>
  <c r="AH36" i="14"/>
  <c r="AI36" i="14"/>
  <c r="AC36" i="14"/>
  <c r="AE36" i="14"/>
  <c r="AK36" i="14"/>
  <c r="AA36" i="14"/>
  <c r="AN36" i="14"/>
  <c r="AG112" i="13"/>
  <c r="DD112" i="13" s="1"/>
  <c r="AC112" i="13"/>
  <c r="AH112" i="13"/>
  <c r="AD112" i="13"/>
  <c r="AI112" i="13"/>
  <c r="AL112" i="13"/>
  <c r="AA112" i="13"/>
  <c r="AN112" i="13"/>
  <c r="AB112" i="13"/>
  <c r="DB112" i="13" s="1"/>
  <c r="AE112" i="13"/>
  <c r="AK112" i="13"/>
  <c r="AJ112" i="13"/>
  <c r="DE112" i="13" s="1"/>
  <c r="AF112" i="13"/>
  <c r="DC112" i="13" s="1"/>
  <c r="AM112" i="13"/>
  <c r="AB114" i="13"/>
  <c r="DB114" i="13" s="1"/>
  <c r="AJ114" i="13"/>
  <c r="DE114" i="13" s="1"/>
  <c r="AF114" i="13"/>
  <c r="DC114" i="13" s="1"/>
  <c r="AE114" i="13"/>
  <c r="AN114" i="13"/>
  <c r="AM114" i="13"/>
  <c r="AH114" i="13"/>
  <c r="AD114" i="13"/>
  <c r="AA114" i="13"/>
  <c r="AK114" i="13"/>
  <c r="AG114" i="13"/>
  <c r="DD114" i="13" s="1"/>
  <c r="AI114" i="13"/>
  <c r="AC114" i="13"/>
  <c r="AL114" i="13"/>
  <c r="AP72" i="12"/>
  <c r="DF72" i="12" s="1"/>
  <c r="BB72" i="12"/>
  <c r="AV72" i="12"/>
  <c r="BA72" i="12"/>
  <c r="AO72" i="12"/>
  <c r="AX72" i="12"/>
  <c r="DI72" i="12" s="1"/>
  <c r="AS72" i="12"/>
  <c r="AU72" i="12"/>
  <c r="DH72" i="12" s="1"/>
  <c r="AT72" i="12"/>
  <c r="DG72" i="12" s="1"/>
  <c r="AW72" i="12"/>
  <c r="AZ72" i="12"/>
  <c r="AY72" i="12"/>
  <c r="AR72" i="12"/>
  <c r="AQ72" i="12"/>
  <c r="AV64" i="12"/>
  <c r="AW64" i="12"/>
  <c r="AS64" i="12"/>
  <c r="AU64" i="12"/>
  <c r="DH64" i="12" s="1"/>
  <c r="AO64" i="12"/>
  <c r="AZ64" i="12"/>
  <c r="BB64" i="12"/>
  <c r="AY64" i="12"/>
  <c r="AT64" i="12"/>
  <c r="DG64" i="12" s="1"/>
  <c r="AQ64" i="12"/>
  <c r="AX64" i="12"/>
  <c r="DI64" i="12" s="1"/>
  <c r="AR64" i="12"/>
  <c r="AP64" i="12"/>
  <c r="DF64" i="12" s="1"/>
  <c r="BA64" i="12"/>
  <c r="AQ106" i="13"/>
  <c r="AU106" i="13"/>
  <c r="DH106" i="13" s="1"/>
  <c r="AY106" i="13"/>
  <c r="AO106" i="13"/>
  <c r="AR106" i="13"/>
  <c r="AW106" i="13"/>
  <c r="AZ106" i="13"/>
  <c r="AS106" i="13"/>
  <c r="AP106" i="13"/>
  <c r="DF106" i="13" s="1"/>
  <c r="AT106" i="13"/>
  <c r="DG106" i="13" s="1"/>
  <c r="BA106" i="13"/>
  <c r="BB106" i="13"/>
  <c r="AV106" i="13"/>
  <c r="AX106" i="13"/>
  <c r="DI106" i="13" s="1"/>
  <c r="AR36" i="14"/>
  <c r="AS36" i="14"/>
  <c r="AV36" i="14"/>
  <c r="AP36" i="14"/>
  <c r="DF36" i="14" s="1"/>
  <c r="AW36" i="14"/>
  <c r="AO36" i="14"/>
  <c r="BA36" i="14"/>
  <c r="AX36" i="14"/>
  <c r="DI36" i="14" s="1"/>
  <c r="AY36" i="14"/>
  <c r="AQ36" i="14"/>
  <c r="AZ36" i="14"/>
  <c r="AU36" i="14"/>
  <c r="DH36" i="14" s="1"/>
  <c r="AT36" i="14"/>
  <c r="DG36" i="14" s="1"/>
  <c r="BB36" i="14"/>
  <c r="AY108" i="13"/>
  <c r="AU108" i="13"/>
  <c r="DH108" i="13" s="1"/>
  <c r="AP108" i="13"/>
  <c r="DF108" i="13" s="1"/>
  <c r="AV108" i="13"/>
  <c r="AX108" i="13"/>
  <c r="DI108" i="13" s="1"/>
  <c r="AZ108" i="13"/>
  <c r="AW108" i="13"/>
  <c r="AR108" i="13"/>
  <c r="AS108" i="13"/>
  <c r="AO108" i="13"/>
  <c r="BB108" i="13"/>
  <c r="AQ108" i="13"/>
  <c r="BA108" i="13"/>
  <c r="AT108" i="13"/>
  <c r="DG108" i="13" s="1"/>
  <c r="AU37" i="14"/>
  <c r="DH37" i="14" s="1"/>
  <c r="AO37" i="14"/>
  <c r="AP37" i="14"/>
  <c r="DF37" i="14" s="1"/>
  <c r="BA37" i="14"/>
  <c r="AT37" i="14"/>
  <c r="DG37" i="14" s="1"/>
  <c r="AW37" i="14"/>
  <c r="AX37" i="14"/>
  <c r="DI37" i="14" s="1"/>
  <c r="BB37" i="14"/>
  <c r="AV37" i="14"/>
  <c r="AQ37" i="14"/>
  <c r="AS37" i="14"/>
  <c r="AY37" i="14"/>
  <c r="AR37" i="14"/>
  <c r="AZ37" i="14"/>
  <c r="AY99" i="12"/>
  <c r="AQ99" i="12"/>
  <c r="AX99" i="12"/>
  <c r="DI99" i="12" s="1"/>
  <c r="AO99" i="12"/>
  <c r="AR99" i="12"/>
  <c r="AS99" i="12"/>
  <c r="AT99" i="12"/>
  <c r="DG99" i="12" s="1"/>
  <c r="AZ99" i="12"/>
  <c r="BA99" i="12"/>
  <c r="BB99" i="12"/>
  <c r="AP99" i="12"/>
  <c r="DF99" i="12" s="1"/>
  <c r="AU99" i="12"/>
  <c r="DH99" i="12" s="1"/>
  <c r="AV99" i="12"/>
  <c r="AW99" i="12"/>
  <c r="AY89" i="12"/>
  <c r="AQ89" i="12"/>
  <c r="AU89" i="12"/>
  <c r="DH89" i="12" s="1"/>
  <c r="AW89" i="12"/>
  <c r="AX89" i="12"/>
  <c r="DI89" i="12" s="1"/>
  <c r="AT89" i="12"/>
  <c r="DG89" i="12" s="1"/>
  <c r="BB89" i="12"/>
  <c r="AV89" i="12"/>
  <c r="AS89" i="12"/>
  <c r="AR89" i="12"/>
  <c r="BA89" i="12"/>
  <c r="AO89" i="12"/>
  <c r="AP89" i="12"/>
  <c r="DF89" i="12" s="1"/>
  <c r="AZ89" i="12"/>
  <c r="BA148" i="13"/>
  <c r="AP148" i="13"/>
  <c r="DF148" i="13" s="1"/>
  <c r="AT148" i="13"/>
  <c r="DG148" i="13" s="1"/>
  <c r="AX148" i="13"/>
  <c r="DI148" i="13" s="1"/>
  <c r="BB148" i="13"/>
  <c r="AQ148" i="13"/>
  <c r="AU148" i="13"/>
  <c r="DH148" i="13" s="1"/>
  <c r="AY148" i="13"/>
  <c r="AO148" i="13"/>
  <c r="AR148" i="13"/>
  <c r="AW148" i="13"/>
  <c r="AS148" i="13"/>
  <c r="AV148" i="13"/>
  <c r="AZ148" i="13"/>
  <c r="AW151" i="13"/>
  <c r="AO151" i="13"/>
  <c r="AS151" i="13"/>
  <c r="AQ151" i="13"/>
  <c r="BB151" i="13"/>
  <c r="BA151" i="13"/>
  <c r="AT151" i="13"/>
  <c r="DG151" i="13" s="1"/>
  <c r="AV151" i="13"/>
  <c r="AU151" i="13"/>
  <c r="DH151" i="13" s="1"/>
  <c r="AX151" i="13"/>
  <c r="DI151" i="13" s="1"/>
  <c r="AY151" i="13"/>
  <c r="AZ151" i="13"/>
  <c r="AP151" i="13"/>
  <c r="DF151" i="13" s="1"/>
  <c r="AR151" i="13"/>
  <c r="BB146" i="13"/>
  <c r="AX146" i="13"/>
  <c r="DI146" i="13" s="1"/>
  <c r="AT146" i="13"/>
  <c r="DG146" i="13" s="1"/>
  <c r="AU146" i="13"/>
  <c r="DH146" i="13" s="1"/>
  <c r="AR146" i="13"/>
  <c r="AV146" i="13"/>
  <c r="AZ146" i="13"/>
  <c r="AW146" i="13"/>
  <c r="AQ146" i="13"/>
  <c r="AP146" i="13"/>
  <c r="DF146" i="13" s="1"/>
  <c r="BA146" i="13"/>
  <c r="AS146" i="13"/>
  <c r="AY146" i="13"/>
  <c r="AO146" i="13"/>
  <c r="R68" i="12"/>
  <c r="S68" i="12"/>
  <c r="M68" i="12"/>
  <c r="Q68" i="12"/>
  <c r="X68" i="12"/>
  <c r="Z68" i="12"/>
  <c r="V68" i="12"/>
  <c r="Y68" i="12"/>
  <c r="N68" i="12"/>
  <c r="W68" i="12"/>
  <c r="O68" i="12"/>
  <c r="P68" i="12"/>
  <c r="U68" i="12"/>
  <c r="T68" i="12"/>
  <c r="T69" i="12"/>
  <c r="W69" i="12"/>
  <c r="O69" i="12"/>
  <c r="S69" i="12"/>
  <c r="V69" i="12"/>
  <c r="U69" i="12"/>
  <c r="N69" i="12"/>
  <c r="M69" i="12"/>
  <c r="Y69" i="12"/>
  <c r="Q69" i="12"/>
  <c r="Z69" i="12"/>
  <c r="R69" i="12"/>
  <c r="X69" i="12"/>
  <c r="P69" i="12"/>
  <c r="Q38" i="14"/>
  <c r="X38" i="14"/>
  <c r="Z38" i="14"/>
  <c r="S38" i="14"/>
  <c r="U38" i="14"/>
  <c r="R38" i="14"/>
  <c r="N38" i="14"/>
  <c r="T38" i="14"/>
  <c r="V38" i="14"/>
  <c r="O38" i="14"/>
  <c r="P38" i="14"/>
  <c r="M38" i="14"/>
  <c r="Y38" i="14"/>
  <c r="W38" i="14"/>
  <c r="Q103" i="13"/>
  <c r="W103" i="13"/>
  <c r="Y103" i="13"/>
  <c r="R103" i="13"/>
  <c r="N103" i="13"/>
  <c r="Z103" i="13"/>
  <c r="V103" i="13"/>
  <c r="S103" i="13"/>
  <c r="P103" i="13"/>
  <c r="M103" i="13"/>
  <c r="O103" i="13"/>
  <c r="X103" i="13"/>
  <c r="T103" i="13"/>
  <c r="U103" i="13"/>
  <c r="BK88" i="12"/>
  <c r="BI88" i="12"/>
  <c r="DL88" i="12" s="1"/>
  <c r="BJ88" i="12"/>
  <c r="BD88" i="12"/>
  <c r="DJ88" i="12" s="1"/>
  <c r="BF88" i="12"/>
  <c r="BL88" i="12"/>
  <c r="DM88" i="12" s="1"/>
  <c r="BN88" i="12"/>
  <c r="BG88" i="12"/>
  <c r="BO88" i="12"/>
  <c r="BE88" i="12"/>
  <c r="BH88" i="12"/>
  <c r="DK88" i="12" s="1"/>
  <c r="BM88" i="12"/>
  <c r="BP88" i="12"/>
  <c r="BC88" i="12"/>
  <c r="BE82" i="14"/>
  <c r="BI82" i="14"/>
  <c r="DL82" i="14" s="1"/>
  <c r="BO82" i="14"/>
  <c r="BP82" i="14"/>
  <c r="BG82" i="14"/>
  <c r="BH82" i="14"/>
  <c r="DK82" i="14" s="1"/>
  <c r="BL82" i="14"/>
  <c r="DM82" i="14" s="1"/>
  <c r="BN82" i="14"/>
  <c r="BD82" i="14"/>
  <c r="DJ82" i="14" s="1"/>
  <c r="BF82" i="14"/>
  <c r="BK82" i="14"/>
  <c r="BM82" i="14"/>
  <c r="BJ82" i="14"/>
  <c r="BC82" i="14"/>
  <c r="BJ69" i="12"/>
  <c r="BI69" i="12"/>
  <c r="DL69" i="12" s="1"/>
  <c r="BO69" i="12"/>
  <c r="BE69" i="12"/>
  <c r="BM69" i="12"/>
  <c r="BH69" i="12"/>
  <c r="DK69" i="12" s="1"/>
  <c r="BC69" i="12"/>
  <c r="BD69" i="12"/>
  <c r="DJ69" i="12" s="1"/>
  <c r="BG69" i="12"/>
  <c r="BL69" i="12"/>
  <c r="DM69" i="12" s="1"/>
  <c r="BK69" i="12"/>
  <c r="BN69" i="12"/>
  <c r="BF69" i="12"/>
  <c r="BP69" i="12"/>
  <c r="BO114" i="13"/>
  <c r="BD114" i="13"/>
  <c r="DJ114" i="13" s="1"/>
  <c r="BH114" i="13"/>
  <c r="DK114" i="13" s="1"/>
  <c r="BL114" i="13"/>
  <c r="DM114" i="13" s="1"/>
  <c r="BP114" i="13"/>
  <c r="BE114" i="13"/>
  <c r="BC114" i="13"/>
  <c r="BM114" i="13"/>
  <c r="BK114" i="13"/>
  <c r="BF114" i="13"/>
  <c r="BI114" i="13"/>
  <c r="DL114" i="13" s="1"/>
  <c r="BJ114" i="13"/>
  <c r="BN114" i="13"/>
  <c r="BG114" i="13"/>
  <c r="BD36" i="14"/>
  <c r="DJ36" i="14" s="1"/>
  <c r="BL36" i="14"/>
  <c r="DM36" i="14" s="1"/>
  <c r="BE36" i="14"/>
  <c r="BK36" i="14"/>
  <c r="BM36" i="14"/>
  <c r="BG36" i="14"/>
  <c r="BF36" i="14"/>
  <c r="BO36" i="14"/>
  <c r="BJ36" i="14"/>
  <c r="BI36" i="14"/>
  <c r="DL36" i="14" s="1"/>
  <c r="BC36" i="14"/>
  <c r="BP36" i="14"/>
  <c r="BH36" i="14"/>
  <c r="DK36" i="14" s="1"/>
  <c r="BN36" i="14"/>
  <c r="BP39" i="14"/>
  <c r="BG39" i="14"/>
  <c r="BH39" i="14"/>
  <c r="DK39" i="14" s="1"/>
  <c r="BO39" i="14"/>
  <c r="BJ39" i="14"/>
  <c r="BI39" i="14"/>
  <c r="DL39" i="14" s="1"/>
  <c r="BC39" i="14"/>
  <c r="BD39" i="14"/>
  <c r="DJ39" i="14" s="1"/>
  <c r="BM39" i="14"/>
  <c r="BE39" i="14"/>
  <c r="BK39" i="14"/>
  <c r="BN39" i="14"/>
  <c r="BF39" i="14"/>
  <c r="BL39" i="14"/>
  <c r="DM39" i="14" s="1"/>
  <c r="BJ42" i="14"/>
  <c r="BN42" i="14"/>
  <c r="BI42" i="14"/>
  <c r="DL42" i="14" s="1"/>
  <c r="BF42" i="14"/>
  <c r="BP42" i="14"/>
  <c r="BE42" i="14"/>
  <c r="BH42" i="14"/>
  <c r="DK42" i="14" s="1"/>
  <c r="BK42" i="14"/>
  <c r="BO42" i="14"/>
  <c r="BD42" i="14"/>
  <c r="DJ42" i="14" s="1"/>
  <c r="BL42" i="14"/>
  <c r="DM42" i="14" s="1"/>
  <c r="BG42" i="14"/>
  <c r="BC42" i="14"/>
  <c r="BM42" i="14"/>
  <c r="BM17" i="15"/>
  <c r="BL17" i="15"/>
  <c r="DM17" i="15" s="1"/>
  <c r="BE17" i="15"/>
  <c r="BF17" i="15"/>
  <c r="BH17" i="15"/>
  <c r="DK17" i="15" s="1"/>
  <c r="BD17" i="15"/>
  <c r="DJ17" i="15" s="1"/>
  <c r="BC17" i="15"/>
  <c r="BG17" i="15"/>
  <c r="BP17" i="15"/>
  <c r="BK17" i="15"/>
  <c r="BO17" i="15"/>
  <c r="BI17" i="15"/>
  <c r="DL17" i="15" s="1"/>
  <c r="BJ17" i="15"/>
  <c r="BN17" i="15"/>
  <c r="G300" i="8"/>
  <c r="D57" i="8"/>
  <c r="E57" i="8"/>
  <c r="I279" i="8"/>
  <c r="J279" i="8" s="1"/>
  <c r="F299" i="8"/>
  <c r="Q302" i="8"/>
  <c r="Q297" i="8"/>
  <c r="Q296" i="8"/>
  <c r="I273" i="8"/>
  <c r="J273" i="8" s="1"/>
  <c r="G296" i="8"/>
  <c r="G298" i="8"/>
  <c r="F303" i="8"/>
  <c r="S274" i="8"/>
  <c r="T274" i="8" s="1"/>
  <c r="O296" i="8"/>
  <c r="I277" i="8"/>
  <c r="J277" i="8" s="1"/>
  <c r="I269" i="8"/>
  <c r="J269" i="8" s="1"/>
  <c r="S270" i="8"/>
  <c r="T270" i="8" s="1"/>
  <c r="Q300" i="8"/>
  <c r="S268" i="8"/>
  <c r="T268" i="8" s="1"/>
  <c r="S283" i="8"/>
  <c r="T283" i="8" s="1"/>
  <c r="S275" i="8"/>
  <c r="T275" i="8" s="1"/>
  <c r="Q304" i="8"/>
  <c r="E306" i="8"/>
  <c r="Q305" i="8"/>
  <c r="AY47" i="8"/>
  <c r="AQ47" i="8"/>
  <c r="AX47" i="8"/>
  <c r="DI47" i="8" s="1"/>
  <c r="AP47" i="8"/>
  <c r="DF47" i="8" s="1"/>
  <c r="AW47" i="8"/>
  <c r="AO47" i="8"/>
  <c r="AV47" i="8"/>
  <c r="AU47" i="8"/>
  <c r="DH47" i="8" s="1"/>
  <c r="AT47" i="8"/>
  <c r="DG47" i="8" s="1"/>
  <c r="BA47" i="8"/>
  <c r="AS47" i="8"/>
  <c r="AZ47" i="8"/>
  <c r="AR47" i="8"/>
  <c r="BB47" i="8"/>
  <c r="AM98" i="8"/>
  <c r="AE98" i="8"/>
  <c r="AL98" i="8"/>
  <c r="AD9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Q303" i="8"/>
  <c r="BK53" i="8"/>
  <c r="BC53" i="8"/>
  <c r="BJ53" i="8"/>
  <c r="BI53" i="8"/>
  <c r="DL53" i="8" s="1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P53" i="8"/>
  <c r="AG50" i="8"/>
  <c r="DD50" i="8" s="1"/>
  <c r="AF50" i="8"/>
  <c r="DC50" i="8" s="1"/>
  <c r="AM50" i="8"/>
  <c r="AE50" i="8"/>
  <c r="AL50" i="8"/>
  <c r="AD50" i="8"/>
  <c r="AK50" i="8"/>
  <c r="AC50" i="8"/>
  <c r="AJ50" i="8"/>
  <c r="DE50" i="8" s="1"/>
  <c r="AB50" i="8"/>
  <c r="DB50" i="8" s="1"/>
  <c r="AI50" i="8"/>
  <c r="AH50" i="8"/>
  <c r="AA50" i="8"/>
  <c r="AN50" i="8"/>
  <c r="AK46" i="8"/>
  <c r="AC46" i="8"/>
  <c r="AJ46" i="8"/>
  <c r="DE46" i="8" s="1"/>
  <c r="AB46" i="8"/>
  <c r="DB46" i="8" s="1"/>
  <c r="AI46" i="8"/>
  <c r="AA46" i="8"/>
  <c r="AH46" i="8"/>
  <c r="AG46" i="8"/>
  <c r="DD46" i="8" s="1"/>
  <c r="AF46" i="8"/>
  <c r="DC46" i="8" s="1"/>
  <c r="AM46" i="8"/>
  <c r="AL46" i="8"/>
  <c r="AE46" i="8"/>
  <c r="AD46" i="8"/>
  <c r="AN46" i="8"/>
  <c r="AI104" i="8"/>
  <c r="AA104" i="8"/>
  <c r="AH10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B104" i="8"/>
  <c r="DB104" i="8" s="1"/>
  <c r="AJ104" i="8"/>
  <c r="DE104" i="8" s="1"/>
  <c r="CA47" i="8"/>
  <c r="BS47" i="8"/>
  <c r="BZ47" i="8"/>
  <c r="DQ47" i="8" s="1"/>
  <c r="BR47" i="8"/>
  <c r="DN47" i="8" s="1"/>
  <c r="BY47" i="8"/>
  <c r="BQ47" i="8"/>
  <c r="BX47" i="8"/>
  <c r="BW47" i="8"/>
  <c r="DP47" i="8" s="1"/>
  <c r="BV47" i="8"/>
  <c r="DO47" i="8" s="1"/>
  <c r="CC47" i="8"/>
  <c r="BU47" i="8"/>
  <c r="CB47" i="8"/>
  <c r="BT47" i="8"/>
  <c r="CD47" i="8"/>
  <c r="AY97" i="8"/>
  <c r="AQ97" i="8"/>
  <c r="AX97" i="8"/>
  <c r="DI97" i="8" s="1"/>
  <c r="AP97" i="8"/>
  <c r="DF97" i="8" s="1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BA102" i="8"/>
  <c r="AS102" i="8"/>
  <c r="AZ102" i="8"/>
  <c r="AR10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W105" i="8"/>
  <c r="O105" i="8"/>
  <c r="V105" i="8"/>
  <c r="DA105" i="8" s="1"/>
  <c r="N105" i="8"/>
  <c r="CX105" i="8" s="1"/>
  <c r="U105" i="8"/>
  <c r="M105" i="8"/>
  <c r="T105" i="8"/>
  <c r="S105" i="8"/>
  <c r="CZ105" i="8" s="1"/>
  <c r="Z105" i="8"/>
  <c r="R105" i="8"/>
  <c r="CY105" i="8" s="1"/>
  <c r="Y105" i="8"/>
  <c r="Q105" i="8"/>
  <c r="P105" i="8"/>
  <c r="X105" i="8"/>
  <c r="Y56" i="8"/>
  <c r="Q56" i="8"/>
  <c r="X56" i="8"/>
  <c r="P56" i="8"/>
  <c r="W56" i="8"/>
  <c r="O56" i="8"/>
  <c r="V56" i="8"/>
  <c r="DA56" i="8" s="1"/>
  <c r="N56" i="8"/>
  <c r="CX56" i="8" s="1"/>
  <c r="U56" i="8"/>
  <c r="M56" i="8"/>
  <c r="T56" i="8"/>
  <c r="R56" i="8"/>
  <c r="S56" i="8"/>
  <c r="Z56" i="8"/>
  <c r="BY106" i="8"/>
  <c r="BQ106" i="8"/>
  <c r="BX10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M99" i="8"/>
  <c r="BE99" i="8"/>
  <c r="BL99" i="8"/>
  <c r="DM99" i="8" s="1"/>
  <c r="BD99" i="8"/>
  <c r="DJ99" i="8" s="1"/>
  <c r="BK99" i="8"/>
  <c r="BC99" i="8"/>
  <c r="BJ99" i="8"/>
  <c r="BI99" i="8"/>
  <c r="DL99" i="8" s="1"/>
  <c r="BP99" i="8"/>
  <c r="BH99" i="8"/>
  <c r="DK99" i="8" s="1"/>
  <c r="BO99" i="8"/>
  <c r="BG99" i="8"/>
  <c r="BN99" i="8"/>
  <c r="BF99" i="8"/>
  <c r="AH45" i="8"/>
  <c r="AG45" i="8"/>
  <c r="DD45" i="8" s="1"/>
  <c r="AF45" i="8"/>
  <c r="DC45" i="8" s="1"/>
  <c r="AM45" i="8"/>
  <c r="AE45" i="8"/>
  <c r="AL45" i="8"/>
  <c r="AD45" i="8"/>
  <c r="AK45" i="8"/>
  <c r="AC45" i="8"/>
  <c r="AJ45" i="8"/>
  <c r="DE45" i="8" s="1"/>
  <c r="AI45" i="8"/>
  <c r="AB45" i="8"/>
  <c r="DB45" i="8" s="1"/>
  <c r="AA45" i="8"/>
  <c r="AN45" i="8"/>
  <c r="BW101" i="8"/>
  <c r="DP101" i="8" s="1"/>
  <c r="CD101" i="8"/>
  <c r="BV101" i="8"/>
  <c r="DO101" i="8" s="1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X48" i="8"/>
  <c r="P48" i="8"/>
  <c r="W48" i="8"/>
  <c r="O48" i="8"/>
  <c r="N48" i="8"/>
  <c r="CX48" i="8" s="1"/>
  <c r="V48" i="8"/>
  <c r="DA48" i="8" s="1"/>
  <c r="U48" i="8"/>
  <c r="M48" i="8"/>
  <c r="S48" i="8"/>
  <c r="CZ48" i="8" s="1"/>
  <c r="Q48" i="8"/>
  <c r="T48" i="8"/>
  <c r="R48" i="8"/>
  <c r="CY48" i="8" s="1"/>
  <c r="Y48" i="8"/>
  <c r="Z48" i="8"/>
  <c r="AV106" i="8"/>
  <c r="AU106" i="8"/>
  <c r="DH106" i="8" s="1"/>
  <c r="BB106" i="8"/>
  <c r="AT106" i="8"/>
  <c r="DG106" i="8" s="1"/>
  <c r="AZ106" i="8"/>
  <c r="AR106" i="8"/>
  <c r="AY106" i="8"/>
  <c r="AX106" i="8"/>
  <c r="DI106" i="8" s="1"/>
  <c r="AW106" i="8"/>
  <c r="AS106" i="8"/>
  <c r="AQ106" i="8"/>
  <c r="AP106" i="8"/>
  <c r="DF106" i="8" s="1"/>
  <c r="AO106" i="8"/>
  <c r="BA106" i="8"/>
  <c r="I284" i="8"/>
  <c r="J284" i="8" s="1"/>
  <c r="Q103" i="8"/>
  <c r="T103" i="8"/>
  <c r="AZ50" i="8"/>
  <c r="AR50" i="8"/>
  <c r="AY50" i="8"/>
  <c r="AQ50" i="8"/>
  <c r="AX50" i="8"/>
  <c r="DI50" i="8" s="1"/>
  <c r="AP50" i="8"/>
  <c r="DF50" i="8" s="1"/>
  <c r="AW50" i="8"/>
  <c r="AO50" i="8"/>
  <c r="AV50" i="8"/>
  <c r="AU50" i="8"/>
  <c r="DH50" i="8" s="1"/>
  <c r="AT50" i="8"/>
  <c r="DG50" i="8" s="1"/>
  <c r="BA50" i="8"/>
  <c r="AS50" i="8"/>
  <c r="BB50" i="8"/>
  <c r="AW100" i="8"/>
  <c r="AO100" i="8"/>
  <c r="AV10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T96" i="8"/>
  <c r="S96" i="8"/>
  <c r="CZ96" i="8" s="1"/>
  <c r="Z96" i="8"/>
  <c r="R96" i="8"/>
  <c r="CY96" i="8" s="1"/>
  <c r="X96" i="8"/>
  <c r="P96" i="8"/>
  <c r="W96" i="8"/>
  <c r="O96" i="8"/>
  <c r="N96" i="8"/>
  <c r="CX96" i="8" s="1"/>
  <c r="M96" i="8"/>
  <c r="Q96" i="8"/>
  <c r="Y96" i="8"/>
  <c r="V96" i="8"/>
  <c r="DA96" i="8" s="1"/>
  <c r="U96" i="8"/>
  <c r="S54" i="8"/>
  <c r="CZ54" i="8" s="1"/>
  <c r="R54" i="8"/>
  <c r="CY54" i="8" s="1"/>
  <c r="Y54" i="8"/>
  <c r="Q54" i="8"/>
  <c r="X54" i="8"/>
  <c r="P54" i="8"/>
  <c r="V54" i="8"/>
  <c r="DA54" i="8" s="1"/>
  <c r="N54" i="8"/>
  <c r="CX54" i="8" s="1"/>
  <c r="U54" i="8"/>
  <c r="W54" i="8"/>
  <c r="T54" i="8"/>
  <c r="O54" i="8"/>
  <c r="M54" i="8"/>
  <c r="Z54" i="8"/>
  <c r="AW104" i="8"/>
  <c r="AO104" i="8"/>
  <c r="AV104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P104" i="8"/>
  <c r="DF104" i="8" s="1"/>
  <c r="AX104" i="8"/>
  <c r="DI104" i="8" s="1"/>
  <c r="BI47" i="8"/>
  <c r="DL47" i="8" s="1"/>
  <c r="BH47" i="8"/>
  <c r="DK47" i="8" s="1"/>
  <c r="BO47" i="8"/>
  <c r="BG47" i="8"/>
  <c r="BN47" i="8"/>
  <c r="BF47" i="8"/>
  <c r="BM47" i="8"/>
  <c r="BE47" i="8"/>
  <c r="BL47" i="8"/>
  <c r="DM47" i="8" s="1"/>
  <c r="BD47" i="8"/>
  <c r="DJ47" i="8" s="1"/>
  <c r="BK47" i="8"/>
  <c r="BC47" i="8"/>
  <c r="BJ47" i="8"/>
  <c r="BP47" i="8"/>
  <c r="BH52" i="8"/>
  <c r="DK52" i="8" s="1"/>
  <c r="BO52" i="8"/>
  <c r="BG52" i="8"/>
  <c r="BN52" i="8"/>
  <c r="BF52" i="8"/>
  <c r="BM52" i="8"/>
  <c r="BE52" i="8"/>
  <c r="BL52" i="8"/>
  <c r="DM52" i="8" s="1"/>
  <c r="BD52" i="8"/>
  <c r="DJ52" i="8" s="1"/>
  <c r="BK52" i="8"/>
  <c r="BC52" i="8"/>
  <c r="BJ52" i="8"/>
  <c r="BI52" i="8"/>
  <c r="DL52" i="8" s="1"/>
  <c r="BP52" i="8"/>
  <c r="BY102" i="8"/>
  <c r="BQ102" i="8"/>
  <c r="BX102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R102" i="8"/>
  <c r="DN102" i="8" s="1"/>
  <c r="BZ102" i="8"/>
  <c r="DQ102" i="8" s="1"/>
  <c r="BI55" i="8"/>
  <c r="DL55" i="8" s="1"/>
  <c r="BH55" i="8"/>
  <c r="DK55" i="8" s="1"/>
  <c r="BO55" i="8"/>
  <c r="BG55" i="8"/>
  <c r="BN55" i="8"/>
  <c r="BF55" i="8"/>
  <c r="BM55" i="8"/>
  <c r="BE55" i="8"/>
  <c r="BL55" i="8"/>
  <c r="DM55" i="8" s="1"/>
  <c r="BD55" i="8"/>
  <c r="DJ55" i="8" s="1"/>
  <c r="BK55" i="8"/>
  <c r="BC55" i="8"/>
  <c r="BJ55" i="8"/>
  <c r="BP55" i="8"/>
  <c r="BB105" i="8"/>
  <c r="AY105" i="8"/>
  <c r="AQ105" i="8"/>
  <c r="AX105" i="8"/>
  <c r="DI105" i="8" s="1"/>
  <c r="AP105" i="8"/>
  <c r="DF105" i="8" s="1"/>
  <c r="AW105" i="8"/>
  <c r="AO105" i="8"/>
  <c r="AV105" i="8"/>
  <c r="AU105" i="8"/>
  <c r="DH105" i="8" s="1"/>
  <c r="AT105" i="8"/>
  <c r="DG105" i="8" s="1"/>
  <c r="BA105" i="8"/>
  <c r="AS105" i="8"/>
  <c r="AZ105" i="8"/>
  <c r="AR105" i="8"/>
  <c r="AJ56" i="8"/>
  <c r="DE56" i="8" s="1"/>
  <c r="AB56" i="8"/>
  <c r="DB56" i="8" s="1"/>
  <c r="AI56" i="8"/>
  <c r="AA56" i="8"/>
  <c r="AH56" i="8"/>
  <c r="AG56" i="8"/>
  <c r="DD56" i="8" s="1"/>
  <c r="AF56" i="8"/>
  <c r="DC56" i="8" s="1"/>
  <c r="AM56" i="8"/>
  <c r="AE56" i="8"/>
  <c r="AL56" i="8"/>
  <c r="AD56" i="8"/>
  <c r="AC56" i="8"/>
  <c r="AK56" i="8"/>
  <c r="AN56" i="8"/>
  <c r="BA45" i="8"/>
  <c r="AS45" i="8"/>
  <c r="AZ45" i="8"/>
  <c r="AR45" i="8"/>
  <c r="AY45" i="8"/>
  <c r="AQ45" i="8"/>
  <c r="AX45" i="8"/>
  <c r="DI45" i="8" s="1"/>
  <c r="AP45" i="8"/>
  <c r="DF45" i="8" s="1"/>
  <c r="AW45" i="8"/>
  <c r="AO45" i="8"/>
  <c r="AV45" i="8"/>
  <c r="AU45" i="8"/>
  <c r="DH45" i="8" s="1"/>
  <c r="AT45" i="8"/>
  <c r="DG45" i="8" s="1"/>
  <c r="BB45" i="8"/>
  <c r="R101" i="8"/>
  <c r="CY101" i="8" s="1"/>
  <c r="BY98" i="8"/>
  <c r="BQ98" i="8"/>
  <c r="BX98" i="8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AH53" i="8"/>
  <c r="AG53" i="8"/>
  <c r="DD53" i="8" s="1"/>
  <c r="AF53" i="8"/>
  <c r="DC53" i="8" s="1"/>
  <c r="AM53" i="8"/>
  <c r="AE53" i="8"/>
  <c r="AL53" i="8"/>
  <c r="AD53" i="8"/>
  <c r="AK53" i="8"/>
  <c r="AC53" i="8"/>
  <c r="AI53" i="8"/>
  <c r="AB53" i="8"/>
  <c r="DB53" i="8" s="1"/>
  <c r="AA53" i="8"/>
  <c r="AJ53" i="8"/>
  <c r="DE53" i="8" s="1"/>
  <c r="AN53" i="8"/>
  <c r="BL95" i="8"/>
  <c r="DM95" i="8" s="1"/>
  <c r="BD95" i="8"/>
  <c r="DJ95" i="8" s="1"/>
  <c r="BK95" i="8"/>
  <c r="BC95" i="8"/>
  <c r="BJ95" i="8"/>
  <c r="BP95" i="8"/>
  <c r="BH95" i="8"/>
  <c r="DK95" i="8" s="1"/>
  <c r="BO95" i="8"/>
  <c r="BG95" i="8"/>
  <c r="BN95" i="8"/>
  <c r="BM95" i="8"/>
  <c r="BI95" i="8"/>
  <c r="DL95" i="8" s="1"/>
  <c r="BF95" i="8"/>
  <c r="BE95" i="8"/>
  <c r="AU103" i="8"/>
  <c r="DH103" i="8" s="1"/>
  <c r="BB103" i="8"/>
  <c r="AT103" i="8"/>
  <c r="DG103" i="8" s="1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CB50" i="8"/>
  <c r="BT50" i="8"/>
  <c r="CA50" i="8"/>
  <c r="BS50" i="8"/>
  <c r="BZ50" i="8"/>
  <c r="DQ50" i="8" s="1"/>
  <c r="BR50" i="8"/>
  <c r="DN50" i="8" s="1"/>
  <c r="BY50" i="8"/>
  <c r="BQ50" i="8"/>
  <c r="BX50" i="8"/>
  <c r="BW50" i="8"/>
  <c r="DP50" i="8" s="1"/>
  <c r="BV50" i="8"/>
  <c r="DO50" i="8" s="1"/>
  <c r="CC50" i="8"/>
  <c r="BU50" i="8"/>
  <c r="CD50" i="8"/>
  <c r="CC100" i="8"/>
  <c r="BU100" i="8"/>
  <c r="CB100" i="8"/>
  <c r="BT10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AI96" i="8"/>
  <c r="AA96" i="8"/>
  <c r="AH9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V54" i="8"/>
  <c r="AU54" i="8"/>
  <c r="DH54" i="8" s="1"/>
  <c r="AT54" i="8"/>
  <c r="DG54" i="8" s="1"/>
  <c r="BA54" i="8"/>
  <c r="AS54" i="8"/>
  <c r="AZ54" i="8"/>
  <c r="AR54" i="8"/>
  <c r="AY54" i="8"/>
  <c r="AQ54" i="8"/>
  <c r="AX54" i="8"/>
  <c r="DI54" i="8" s="1"/>
  <c r="AP54" i="8"/>
  <c r="DF54" i="8" s="1"/>
  <c r="AO54" i="8"/>
  <c r="AW54" i="8"/>
  <c r="BB54" i="8"/>
  <c r="CC104" i="8"/>
  <c r="BU104" i="8"/>
  <c r="CB104" i="8"/>
  <c r="BT104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X102" i="8"/>
  <c r="P102" i="8"/>
  <c r="W102" i="8"/>
  <c r="O102" i="8"/>
  <c r="V102" i="8"/>
  <c r="DA102" i="8" s="1"/>
  <c r="N102" i="8"/>
  <c r="CX102" i="8" s="1"/>
  <c r="T102" i="8"/>
  <c r="S102" i="8"/>
  <c r="CZ102" i="8" s="1"/>
  <c r="M102" i="8"/>
  <c r="Q102" i="8"/>
  <c r="R102" i="8"/>
  <c r="CY102" i="8" s="1"/>
  <c r="Z102" i="8"/>
  <c r="Y102" i="8"/>
  <c r="U102" i="8"/>
  <c r="AF55" i="8"/>
  <c r="DC55" i="8" s="1"/>
  <c r="AM55" i="8"/>
  <c r="AE55" i="8"/>
  <c r="AL55" i="8"/>
  <c r="AD55" i="8"/>
  <c r="AK55" i="8"/>
  <c r="AC55" i="8"/>
  <c r="AJ55" i="8"/>
  <c r="DE55" i="8" s="1"/>
  <c r="AB55" i="8"/>
  <c r="DB55" i="8" s="1"/>
  <c r="AI55" i="8"/>
  <c r="AA55" i="8"/>
  <c r="AH55" i="8"/>
  <c r="AG55" i="8"/>
  <c r="DD55" i="8" s="1"/>
  <c r="AN55" i="8"/>
  <c r="AK105" i="8"/>
  <c r="AC105" i="8"/>
  <c r="AJ105" i="8"/>
  <c r="DE105" i="8" s="1"/>
  <c r="AB105" i="8"/>
  <c r="DB105" i="8" s="1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T56" i="8"/>
  <c r="DG56" i="8" s="1"/>
  <c r="BA56" i="8"/>
  <c r="AS56" i="8"/>
  <c r="AZ56" i="8"/>
  <c r="AR56" i="8"/>
  <c r="AY56" i="8"/>
  <c r="AQ56" i="8"/>
  <c r="AX56" i="8"/>
  <c r="DI56" i="8" s="1"/>
  <c r="AP56" i="8"/>
  <c r="DF56" i="8" s="1"/>
  <c r="AW56" i="8"/>
  <c r="AO56" i="8"/>
  <c r="AV56" i="8"/>
  <c r="AU56" i="8"/>
  <c r="DH56" i="8" s="1"/>
  <c r="BB56" i="8"/>
  <c r="BY49" i="8"/>
  <c r="BQ49" i="8"/>
  <c r="BX49" i="8"/>
  <c r="BW49" i="8"/>
  <c r="DP49" i="8" s="1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CD49" i="8"/>
  <c r="N99" i="8"/>
  <c r="CX99" i="8" s="1"/>
  <c r="BK45" i="8"/>
  <c r="BC45" i="8"/>
  <c r="BJ45" i="8"/>
  <c r="BI45" i="8"/>
  <c r="DL45" i="8" s="1"/>
  <c r="BH45" i="8"/>
  <c r="DK45" i="8" s="1"/>
  <c r="BO45" i="8"/>
  <c r="BG45" i="8"/>
  <c r="BN45" i="8"/>
  <c r="BF45" i="8"/>
  <c r="BM45" i="8"/>
  <c r="BE45" i="8"/>
  <c r="BL45" i="8"/>
  <c r="DM45" i="8" s="1"/>
  <c r="BD45" i="8"/>
  <c r="DJ45" i="8" s="1"/>
  <c r="BP45" i="8"/>
  <c r="BM51" i="8"/>
  <c r="BE51" i="8"/>
  <c r="BL51" i="8"/>
  <c r="DM51" i="8" s="1"/>
  <c r="BD51" i="8"/>
  <c r="DJ51" i="8" s="1"/>
  <c r="BK51" i="8"/>
  <c r="BC51" i="8"/>
  <c r="BJ51" i="8"/>
  <c r="BI51" i="8"/>
  <c r="DL51" i="8" s="1"/>
  <c r="BH51" i="8"/>
  <c r="DK51" i="8" s="1"/>
  <c r="BO51" i="8"/>
  <c r="BG51" i="8"/>
  <c r="BN51" i="8"/>
  <c r="BF51" i="8"/>
  <c r="BP51" i="8"/>
  <c r="AY101" i="8"/>
  <c r="AQ101" i="8"/>
  <c r="AX101" i="8"/>
  <c r="DI101" i="8" s="1"/>
  <c r="AP101" i="8"/>
  <c r="DF101" i="8" s="1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I48" i="8"/>
  <c r="AA48" i="8"/>
  <c r="AH48" i="8"/>
  <c r="AG48" i="8"/>
  <c r="DD48" i="8" s="1"/>
  <c r="AF48" i="8"/>
  <c r="DC48" i="8" s="1"/>
  <c r="AM48" i="8"/>
  <c r="AE48" i="8"/>
  <c r="AL48" i="8"/>
  <c r="AD48" i="8"/>
  <c r="AJ48" i="8"/>
  <c r="DE48" i="8" s="1"/>
  <c r="AC48" i="8"/>
  <c r="AB48" i="8"/>
  <c r="DB48" i="8" s="1"/>
  <c r="AK48" i="8"/>
  <c r="AN48" i="8"/>
  <c r="BX46" i="8"/>
  <c r="BW46" i="8"/>
  <c r="DP46" i="8" s="1"/>
  <c r="BV46" i="8"/>
  <c r="DO46" i="8" s="1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CD46" i="8"/>
  <c r="BI105" i="8"/>
  <c r="DL105" i="8" s="1"/>
  <c r="BP105" i="8"/>
  <c r="BH105" i="8"/>
  <c r="DK105" i="8" s="1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M51" i="8"/>
  <c r="N51" i="8"/>
  <c r="CX51" i="8" s="1"/>
  <c r="R51" i="8"/>
  <c r="CY51" i="8" s="1"/>
  <c r="Y51" i="8"/>
  <c r="Q51" i="8"/>
  <c r="X51" i="8"/>
  <c r="P51" i="8"/>
  <c r="W51" i="8"/>
  <c r="O51" i="8"/>
  <c r="U51" i="8"/>
  <c r="T51" i="8"/>
  <c r="S51" i="8"/>
  <c r="CZ51" i="8" s="1"/>
  <c r="V51" i="8"/>
  <c r="DA51" i="8" s="1"/>
  <c r="Z51" i="8"/>
  <c r="CA103" i="8"/>
  <c r="BS103" i="8"/>
  <c r="BZ103" i="8"/>
  <c r="DQ103" i="8" s="1"/>
  <c r="BR103" i="8"/>
  <c r="DN103" i="8" s="1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BJ50" i="8"/>
  <c r="BI50" i="8"/>
  <c r="DL50" i="8" s="1"/>
  <c r="BH50" i="8"/>
  <c r="DK50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P50" i="8"/>
  <c r="AV46" i="8"/>
  <c r="AU46" i="8"/>
  <c r="DH46" i="8" s="1"/>
  <c r="AT46" i="8"/>
  <c r="DG46" i="8" s="1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BB46" i="8"/>
  <c r="AW96" i="8"/>
  <c r="AO96" i="8"/>
  <c r="AV96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BX54" i="8"/>
  <c r="BW54" i="8"/>
  <c r="DP54" i="8" s="1"/>
  <c r="BV54" i="8"/>
  <c r="DO54" i="8" s="1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CD54" i="8"/>
  <c r="BO104" i="8"/>
  <c r="BG104" i="8"/>
  <c r="BN104" i="8"/>
  <c r="BF10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W97" i="8"/>
  <c r="DP97" i="8" s="1"/>
  <c r="CD97" i="8"/>
  <c r="BV97" i="8"/>
  <c r="DO97" i="8" s="1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AX52" i="8"/>
  <c r="DI52" i="8" s="1"/>
  <c r="AP52" i="8"/>
  <c r="DF52" i="8" s="1"/>
  <c r="AW52" i="8"/>
  <c r="AO52" i="8"/>
  <c r="AV52" i="8"/>
  <c r="AU52" i="8"/>
  <c r="DH52" i="8" s="1"/>
  <c r="AT52" i="8"/>
  <c r="DG52" i="8" s="1"/>
  <c r="BA52" i="8"/>
  <c r="AS52" i="8"/>
  <c r="AZ52" i="8"/>
  <c r="AR52" i="8"/>
  <c r="AY52" i="8"/>
  <c r="AQ52" i="8"/>
  <c r="BB52" i="8"/>
  <c r="BK102" i="8"/>
  <c r="BC102" i="8"/>
  <c r="BJ10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V55" i="8"/>
  <c r="DA55" i="8" s="1"/>
  <c r="N55" i="8"/>
  <c r="CX55" i="8" s="1"/>
  <c r="U55" i="8"/>
  <c r="M55" i="8"/>
  <c r="T55" i="8"/>
  <c r="S55" i="8"/>
  <c r="CZ55" i="8" s="1"/>
  <c r="Y55" i="8"/>
  <c r="Q55" i="8"/>
  <c r="W55" i="8"/>
  <c r="R55" i="8"/>
  <c r="CY55" i="8" s="1"/>
  <c r="P55" i="8"/>
  <c r="O55" i="8"/>
  <c r="X55" i="8"/>
  <c r="Z55" i="8"/>
  <c r="BW105" i="8"/>
  <c r="DP105" i="8" s="1"/>
  <c r="CD105" i="8"/>
  <c r="BV105" i="8"/>
  <c r="DO105" i="8" s="1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T49" i="8"/>
  <c r="S49" i="8"/>
  <c r="CZ49" i="8" s="1"/>
  <c r="R49" i="8"/>
  <c r="CY49" i="8" s="1"/>
  <c r="Q49" i="8"/>
  <c r="W49" i="8"/>
  <c r="Y49" i="8"/>
  <c r="O49" i="8"/>
  <c r="X49" i="8"/>
  <c r="P49" i="8"/>
  <c r="V49" i="8"/>
  <c r="DA49" i="8" s="1"/>
  <c r="N49" i="8"/>
  <c r="CX49" i="8" s="1"/>
  <c r="U49" i="8"/>
  <c r="M49" i="8"/>
  <c r="Z49" i="8"/>
  <c r="AU99" i="8"/>
  <c r="DH99" i="8" s="1"/>
  <c r="BB99" i="8"/>
  <c r="AT99" i="8"/>
  <c r="DG99" i="8" s="1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Z95" i="8"/>
  <c r="U95" i="8"/>
  <c r="AJ51" i="8"/>
  <c r="DE51" i="8" s="1"/>
  <c r="AB51" i="8"/>
  <c r="DB51" i="8" s="1"/>
  <c r="AI51" i="8"/>
  <c r="AA51" i="8"/>
  <c r="AH51" i="8"/>
  <c r="AG51" i="8"/>
  <c r="DD51" i="8" s="1"/>
  <c r="AF51" i="8"/>
  <c r="DC51" i="8" s="1"/>
  <c r="AM51" i="8"/>
  <c r="AE51" i="8"/>
  <c r="AC51" i="8"/>
  <c r="AL51" i="8"/>
  <c r="AK51" i="8"/>
  <c r="AD51" i="8"/>
  <c r="AN51" i="8"/>
  <c r="AT48" i="8"/>
  <c r="DG48" i="8" s="1"/>
  <c r="BA48" i="8"/>
  <c r="AS48" i="8"/>
  <c r="AZ48" i="8"/>
  <c r="AR48" i="8"/>
  <c r="AY48" i="8"/>
  <c r="AQ48" i="8"/>
  <c r="AX48" i="8"/>
  <c r="DI48" i="8" s="1"/>
  <c r="AP48" i="8"/>
  <c r="DF48" i="8" s="1"/>
  <c r="AW48" i="8"/>
  <c r="AO48" i="8"/>
  <c r="AV48" i="8"/>
  <c r="AU48" i="8"/>
  <c r="DH48" i="8" s="1"/>
  <c r="BB48" i="8"/>
  <c r="U104" i="8"/>
  <c r="M104" i="8"/>
  <c r="T104" i="8"/>
  <c r="S104" i="8"/>
  <c r="CZ104" i="8" s="1"/>
  <c r="Z104" i="8"/>
  <c r="R104" i="8"/>
  <c r="CY104" i="8" s="1"/>
  <c r="Y104" i="8"/>
  <c r="Q104" i="8"/>
  <c r="X104" i="8"/>
  <c r="P104" i="8"/>
  <c r="W104" i="8"/>
  <c r="O104" i="8"/>
  <c r="N104" i="8"/>
  <c r="CX104" i="8" s="1"/>
  <c r="V104" i="8"/>
  <c r="DA104" i="8" s="1"/>
  <c r="BV56" i="8"/>
  <c r="DO56" i="8" s="1"/>
  <c r="CC56" i="8"/>
  <c r="BU56" i="8"/>
  <c r="CB56" i="8"/>
  <c r="BT56" i="8"/>
  <c r="CA56" i="8"/>
  <c r="BS56" i="8"/>
  <c r="BZ56" i="8"/>
  <c r="DQ56" i="8" s="1"/>
  <c r="BR56" i="8"/>
  <c r="DN56" i="8" s="1"/>
  <c r="BY56" i="8"/>
  <c r="BQ56" i="8"/>
  <c r="BX56" i="8"/>
  <c r="BW56" i="8"/>
  <c r="DP56" i="8" s="1"/>
  <c r="CD56" i="8"/>
  <c r="AG99" i="8"/>
  <c r="DD99" i="8" s="1"/>
  <c r="AN99" i="8"/>
  <c r="AF99" i="8"/>
  <c r="DC99" i="8" s="1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CC53" i="8"/>
  <c r="BU53" i="8"/>
  <c r="CB53" i="8"/>
  <c r="BT53" i="8"/>
  <c r="CA53" i="8"/>
  <c r="BS53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D53" i="8"/>
  <c r="AG103" i="8"/>
  <c r="DD103" i="8" s="1"/>
  <c r="AN103" i="8"/>
  <c r="AF103" i="8"/>
  <c r="DC103" i="8" s="1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S46" i="8"/>
  <c r="CZ46" i="8" s="1"/>
  <c r="N46" i="8"/>
  <c r="CX46" i="8" s="1"/>
  <c r="R46" i="8"/>
  <c r="CY46" i="8" s="1"/>
  <c r="X46" i="8"/>
  <c r="V46" i="8"/>
  <c r="DA46" i="8" s="1"/>
  <c r="Y46" i="8"/>
  <c r="Q46" i="8"/>
  <c r="P46" i="8"/>
  <c r="W46" i="8"/>
  <c r="O46" i="8"/>
  <c r="U46" i="8"/>
  <c r="M46" i="8"/>
  <c r="T46" i="8"/>
  <c r="Z46" i="8"/>
  <c r="CC96" i="8"/>
  <c r="BU96" i="8"/>
  <c r="CB96" i="8"/>
  <c r="BT96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AK54" i="8"/>
  <c r="AC54" i="8"/>
  <c r="AJ54" i="8"/>
  <c r="DE54" i="8" s="1"/>
  <c r="AB54" i="8"/>
  <c r="DB54" i="8" s="1"/>
  <c r="AI54" i="8"/>
  <c r="AA54" i="8"/>
  <c r="AH54" i="8"/>
  <c r="AG54" i="8"/>
  <c r="DD54" i="8" s="1"/>
  <c r="AF54" i="8"/>
  <c r="DC54" i="8" s="1"/>
  <c r="AM54" i="8"/>
  <c r="AL54" i="8"/>
  <c r="AD54" i="8"/>
  <c r="AE54" i="8"/>
  <c r="AN54" i="8"/>
  <c r="Y97" i="8"/>
  <c r="BZ52" i="8"/>
  <c r="DQ52" i="8" s="1"/>
  <c r="BR52" i="8"/>
  <c r="DN52" i="8" s="1"/>
  <c r="BY52" i="8"/>
  <c r="BQ52" i="8"/>
  <c r="BX52" i="8"/>
  <c r="BW52" i="8"/>
  <c r="DP52" i="8" s="1"/>
  <c r="BV52" i="8"/>
  <c r="DO52" i="8" s="1"/>
  <c r="CC52" i="8"/>
  <c r="BU52" i="8"/>
  <c r="CB52" i="8"/>
  <c r="BT52" i="8"/>
  <c r="CA52" i="8"/>
  <c r="BS52" i="8"/>
  <c r="CD52" i="8"/>
  <c r="AY55" i="8"/>
  <c r="AQ55" i="8"/>
  <c r="AX55" i="8"/>
  <c r="DI55" i="8" s="1"/>
  <c r="AP55" i="8"/>
  <c r="DF55" i="8" s="1"/>
  <c r="AW55" i="8"/>
  <c r="AO55" i="8"/>
  <c r="AV55" i="8"/>
  <c r="AU55" i="8"/>
  <c r="DH55" i="8" s="1"/>
  <c r="AT55" i="8"/>
  <c r="DG55" i="8" s="1"/>
  <c r="BA55" i="8"/>
  <c r="AS55" i="8"/>
  <c r="AZ55" i="8"/>
  <c r="AR55" i="8"/>
  <c r="BB55" i="8"/>
  <c r="AM106" i="8"/>
  <c r="AE106" i="8"/>
  <c r="AL106" i="8"/>
  <c r="AD10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F106" i="8"/>
  <c r="DC106" i="8" s="1"/>
  <c r="AN106" i="8"/>
  <c r="AW49" i="8"/>
  <c r="AO49" i="8"/>
  <c r="AV49" i="8"/>
  <c r="AU49" i="8"/>
  <c r="DH49" i="8" s="1"/>
  <c r="AT49" i="8"/>
  <c r="DG49" i="8" s="1"/>
  <c r="BA49" i="8"/>
  <c r="AS49" i="8"/>
  <c r="AZ49" i="8"/>
  <c r="AR49" i="8"/>
  <c r="AY49" i="8"/>
  <c r="AQ49" i="8"/>
  <c r="AP49" i="8"/>
  <c r="DF49" i="8" s="1"/>
  <c r="AX49" i="8"/>
  <c r="DI49" i="8" s="1"/>
  <c r="BB49" i="8"/>
  <c r="CA99" i="8"/>
  <c r="BS99" i="8"/>
  <c r="BZ99" i="8"/>
  <c r="DQ99" i="8" s="1"/>
  <c r="BR99" i="8"/>
  <c r="DN99" i="8" s="1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AU95" i="8"/>
  <c r="DH95" i="8" s="1"/>
  <c r="BB95" i="8"/>
  <c r="AT95" i="8"/>
  <c r="DG95" i="8" s="1"/>
  <c r="BA95" i="8"/>
  <c r="AS95" i="8"/>
  <c r="AZ95" i="8"/>
  <c r="AR95" i="8"/>
  <c r="AY95" i="8"/>
  <c r="AQ95" i="8"/>
  <c r="AX95" i="8"/>
  <c r="DI95" i="8" s="1"/>
  <c r="AP95" i="8"/>
  <c r="DF95" i="8" s="1"/>
  <c r="AW95" i="8"/>
  <c r="AO95" i="8"/>
  <c r="AV95" i="8"/>
  <c r="AU51" i="8"/>
  <c r="DH51" i="8" s="1"/>
  <c r="AT51" i="8"/>
  <c r="DG51" i="8" s="1"/>
  <c r="BA51" i="8"/>
  <c r="AS51" i="8"/>
  <c r="AZ51" i="8"/>
  <c r="AR51" i="8"/>
  <c r="AY51" i="8"/>
  <c r="AQ51" i="8"/>
  <c r="AX51" i="8"/>
  <c r="DI51" i="8" s="1"/>
  <c r="AP51" i="8"/>
  <c r="DF51" i="8" s="1"/>
  <c r="AW51" i="8"/>
  <c r="AO51" i="8"/>
  <c r="AV51" i="8"/>
  <c r="BB51" i="8"/>
  <c r="AK101" i="8"/>
  <c r="AC101" i="8"/>
  <c r="AJ101" i="8"/>
  <c r="DE101" i="8" s="1"/>
  <c r="AB101" i="8"/>
  <c r="DB101" i="8" s="1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X98" i="8"/>
  <c r="P98" i="8"/>
  <c r="W98" i="8"/>
  <c r="O98" i="8"/>
  <c r="V98" i="8"/>
  <c r="DA98" i="8" s="1"/>
  <c r="N98" i="8"/>
  <c r="CX98" i="8" s="1"/>
  <c r="T98" i="8"/>
  <c r="S98" i="8"/>
  <c r="CZ98" i="8" s="1"/>
  <c r="Z98" i="8"/>
  <c r="R98" i="8"/>
  <c r="CY98" i="8" s="1"/>
  <c r="Y98" i="8"/>
  <c r="U98" i="8"/>
  <c r="Q98" i="8"/>
  <c r="M98" i="8"/>
  <c r="W50" i="8"/>
  <c r="V50" i="8"/>
  <c r="DA50" i="8" s="1"/>
  <c r="N50" i="8"/>
  <c r="CX50" i="8" s="1"/>
  <c r="R50" i="8"/>
  <c r="CY50" i="8" s="1"/>
  <c r="U50" i="8"/>
  <c r="M50" i="8"/>
  <c r="T50" i="8"/>
  <c r="S50" i="8"/>
  <c r="CZ50" i="8" s="1"/>
  <c r="Y50" i="8"/>
  <c r="Q50" i="8"/>
  <c r="X50" i="8"/>
  <c r="P50" i="8"/>
  <c r="O50" i="8"/>
  <c r="Z50" i="8"/>
  <c r="M45" i="8"/>
  <c r="W45" i="8"/>
  <c r="O45" i="8"/>
  <c r="V45" i="8"/>
  <c r="DA45" i="8" s="1"/>
  <c r="N45" i="8"/>
  <c r="CX45" i="8" s="1"/>
  <c r="S45" i="8"/>
  <c r="CZ45" i="8" s="1"/>
  <c r="U45" i="8"/>
  <c r="T45" i="8"/>
  <c r="R45" i="8"/>
  <c r="CY45" i="8" s="1"/>
  <c r="X45" i="8"/>
  <c r="Y45" i="8"/>
  <c r="Q45" i="8"/>
  <c r="P45" i="8"/>
  <c r="Z45" i="8"/>
  <c r="G305" i="8"/>
  <c r="X53" i="8"/>
  <c r="P53" i="8"/>
  <c r="W53" i="8"/>
  <c r="O53" i="8"/>
  <c r="V53" i="8"/>
  <c r="DA53" i="8" s="1"/>
  <c r="N53" i="8"/>
  <c r="CX53" i="8" s="1"/>
  <c r="S53" i="8"/>
  <c r="CZ53" i="8" s="1"/>
  <c r="Y53" i="8"/>
  <c r="U53" i="8"/>
  <c r="T53" i="8"/>
  <c r="R53" i="8"/>
  <c r="CY53" i="8" s="1"/>
  <c r="Q53" i="8"/>
  <c r="M53" i="8"/>
  <c r="Z53" i="8"/>
  <c r="BM103" i="8"/>
  <c r="BE103" i="8"/>
  <c r="BL103" i="8"/>
  <c r="DM103" i="8" s="1"/>
  <c r="BD103" i="8"/>
  <c r="DJ103" i="8" s="1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T100" i="8"/>
  <c r="S100" i="8"/>
  <c r="CZ100" i="8" s="1"/>
  <c r="Z100" i="8"/>
  <c r="R100" i="8"/>
  <c r="CY100" i="8" s="1"/>
  <c r="X100" i="8"/>
  <c r="P100" i="8"/>
  <c r="W100" i="8"/>
  <c r="O100" i="8"/>
  <c r="U100" i="8"/>
  <c r="Q100" i="8"/>
  <c r="N100" i="8"/>
  <c r="CX100" i="8" s="1"/>
  <c r="M100" i="8"/>
  <c r="Y100" i="8"/>
  <c r="V100" i="8"/>
  <c r="DA100" i="8" s="1"/>
  <c r="BN46" i="8"/>
  <c r="BF46" i="8"/>
  <c r="BM46" i="8"/>
  <c r="BE46" i="8"/>
  <c r="BL46" i="8"/>
  <c r="DM46" i="8" s="1"/>
  <c r="BD46" i="8"/>
  <c r="DJ46" i="8" s="1"/>
  <c r="BK46" i="8"/>
  <c r="BC46" i="8"/>
  <c r="BJ46" i="8"/>
  <c r="BI46" i="8"/>
  <c r="DL46" i="8" s="1"/>
  <c r="BH46" i="8"/>
  <c r="DK46" i="8" s="1"/>
  <c r="BO46" i="8"/>
  <c r="BG46" i="8"/>
  <c r="BP46" i="8"/>
  <c r="BN96" i="8"/>
  <c r="BF96" i="8"/>
  <c r="BM96" i="8"/>
  <c r="BE96" i="8"/>
  <c r="BL96" i="8"/>
  <c r="DM96" i="8" s="1"/>
  <c r="BD96" i="8"/>
  <c r="DJ96" i="8" s="1"/>
  <c r="BJ96" i="8"/>
  <c r="BI96" i="8"/>
  <c r="DL96" i="8" s="1"/>
  <c r="BG96" i="8"/>
  <c r="BC96" i="8"/>
  <c r="BP96" i="8"/>
  <c r="BO96" i="8"/>
  <c r="BK96" i="8"/>
  <c r="BH96" i="8"/>
  <c r="DK96" i="8" s="1"/>
  <c r="BN54" i="8"/>
  <c r="BF54" i="8"/>
  <c r="BM54" i="8"/>
  <c r="BE54" i="8"/>
  <c r="BL54" i="8"/>
  <c r="DM54" i="8" s="1"/>
  <c r="BD54" i="8"/>
  <c r="DJ54" i="8" s="1"/>
  <c r="BK54" i="8"/>
  <c r="BC54" i="8"/>
  <c r="BJ54" i="8"/>
  <c r="BI54" i="8"/>
  <c r="DL54" i="8" s="1"/>
  <c r="BH54" i="8"/>
  <c r="DK54" i="8" s="1"/>
  <c r="BO54" i="8"/>
  <c r="BG54" i="8"/>
  <c r="BP54" i="8"/>
  <c r="V47" i="8"/>
  <c r="DA47" i="8" s="1"/>
  <c r="U47" i="8"/>
  <c r="M47" i="8"/>
  <c r="T47" i="8"/>
  <c r="S47" i="8"/>
  <c r="CZ47" i="8" s="1"/>
  <c r="R47" i="8"/>
  <c r="CY47" i="8" s="1"/>
  <c r="Q47" i="8"/>
  <c r="X47" i="8"/>
  <c r="P47" i="8"/>
  <c r="W47" i="8"/>
  <c r="O47" i="8"/>
  <c r="N47" i="8"/>
  <c r="CX47" i="8" s="1"/>
  <c r="Y47" i="8"/>
  <c r="Z47" i="8"/>
  <c r="BP97" i="8"/>
  <c r="BH97" i="8"/>
  <c r="DK97" i="8" s="1"/>
  <c r="BO97" i="8"/>
  <c r="BG97" i="8"/>
  <c r="BN97" i="8"/>
  <c r="BF97" i="8"/>
  <c r="BL97" i="8"/>
  <c r="DM97" i="8" s="1"/>
  <c r="BD97" i="8"/>
  <c r="DJ97" i="8" s="1"/>
  <c r="BK97" i="8"/>
  <c r="BC97" i="8"/>
  <c r="BM97" i="8"/>
  <c r="BJ97" i="8"/>
  <c r="BI97" i="8"/>
  <c r="DL97" i="8" s="1"/>
  <c r="BE97" i="8"/>
  <c r="T52" i="8"/>
  <c r="X52" i="8"/>
  <c r="W52" i="8"/>
  <c r="N52" i="8"/>
  <c r="CX52" i="8" s="1"/>
  <c r="V52" i="8"/>
  <c r="DA52" i="8" s="1"/>
  <c r="M52" i="8"/>
  <c r="U52" i="8"/>
  <c r="Q52" i="8"/>
  <c r="S52" i="8"/>
  <c r="CZ52" i="8" s="1"/>
  <c r="R52" i="8"/>
  <c r="CY52" i="8" s="1"/>
  <c r="P52" i="8"/>
  <c r="Y52" i="8"/>
  <c r="O52" i="8"/>
  <c r="Z52" i="8"/>
  <c r="CA55" i="8"/>
  <c r="BS55" i="8"/>
  <c r="BZ55" i="8"/>
  <c r="DQ55" i="8" s="1"/>
  <c r="BR55" i="8"/>
  <c r="DN55" i="8" s="1"/>
  <c r="BY55" i="8"/>
  <c r="BQ55" i="8"/>
  <c r="BX55" i="8"/>
  <c r="BW55" i="8"/>
  <c r="DP55" i="8" s="1"/>
  <c r="BV55" i="8"/>
  <c r="DO55" i="8" s="1"/>
  <c r="CC55" i="8"/>
  <c r="BU55" i="8"/>
  <c r="CB55" i="8"/>
  <c r="BT55" i="8"/>
  <c r="CD55" i="8"/>
  <c r="BL56" i="8"/>
  <c r="DM56" i="8" s="1"/>
  <c r="BD56" i="8"/>
  <c r="DJ56" i="8" s="1"/>
  <c r="BK56" i="8"/>
  <c r="BC56" i="8"/>
  <c r="BJ56" i="8"/>
  <c r="BI56" i="8"/>
  <c r="DL56" i="8" s="1"/>
  <c r="BH56" i="8"/>
  <c r="DK56" i="8" s="1"/>
  <c r="BO56" i="8"/>
  <c r="BG56" i="8"/>
  <c r="BN56" i="8"/>
  <c r="BF56" i="8"/>
  <c r="BM56" i="8"/>
  <c r="BE56" i="8"/>
  <c r="BP56" i="8"/>
  <c r="BK106" i="8"/>
  <c r="BC106" i="8"/>
  <c r="BJ106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AL49" i="8"/>
  <c r="AD49" i="8"/>
  <c r="AK49" i="8"/>
  <c r="AC49" i="8"/>
  <c r="AJ49" i="8"/>
  <c r="DE49" i="8" s="1"/>
  <c r="AB49" i="8"/>
  <c r="DB49" i="8" s="1"/>
  <c r="AI49" i="8"/>
  <c r="AA49" i="8"/>
  <c r="AH49" i="8"/>
  <c r="AG49" i="8"/>
  <c r="DD49" i="8" s="1"/>
  <c r="AF49" i="8"/>
  <c r="DC49" i="8" s="1"/>
  <c r="AM49" i="8"/>
  <c r="AE49" i="8"/>
  <c r="AN49" i="8"/>
  <c r="CA95" i="8"/>
  <c r="BS95" i="8"/>
  <c r="BZ95" i="8"/>
  <c r="DQ95" i="8" s="1"/>
  <c r="BR95" i="8"/>
  <c r="DN95" i="8" s="1"/>
  <c r="BY95" i="8"/>
  <c r="BQ95" i="8"/>
  <c r="BX95" i="8"/>
  <c r="BW95" i="8"/>
  <c r="DP95" i="8" s="1"/>
  <c r="CD95" i="8"/>
  <c r="BV95" i="8"/>
  <c r="DO95" i="8" s="1"/>
  <c r="CC95" i="8"/>
  <c r="BU95" i="8"/>
  <c r="CB95" i="8"/>
  <c r="BT95" i="8"/>
  <c r="BW51" i="8"/>
  <c r="DP51" i="8" s="1"/>
  <c r="BV51" i="8"/>
  <c r="DO51" i="8" s="1"/>
  <c r="CC51" i="8"/>
  <c r="BU51" i="8"/>
  <c r="CB51" i="8"/>
  <c r="BT51" i="8"/>
  <c r="CA51" i="8"/>
  <c r="BS51" i="8"/>
  <c r="BZ51" i="8"/>
  <c r="DQ51" i="8" s="1"/>
  <c r="BR51" i="8"/>
  <c r="DN51" i="8" s="1"/>
  <c r="BY51" i="8"/>
  <c r="BQ51" i="8"/>
  <c r="BX51" i="8"/>
  <c r="CD51" i="8"/>
  <c r="BI101" i="8"/>
  <c r="DL101" i="8" s="1"/>
  <c r="BP101" i="8"/>
  <c r="BH101" i="8"/>
  <c r="DK101" i="8" s="1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J98" i="8"/>
  <c r="BI98" i="8"/>
  <c r="DL98" i="8" s="1"/>
  <c r="BP98" i="8"/>
  <c r="BH98" i="8"/>
  <c r="DK98" i="8" s="1"/>
  <c r="BO98" i="8"/>
  <c r="BN98" i="8"/>
  <c r="BF98" i="8"/>
  <c r="BM98" i="8"/>
  <c r="BE98" i="8"/>
  <c r="BL98" i="8"/>
  <c r="DM98" i="8" s="1"/>
  <c r="BK98" i="8"/>
  <c r="BG98" i="8"/>
  <c r="BD98" i="8"/>
  <c r="DJ98" i="8" s="1"/>
  <c r="BC98" i="8"/>
  <c r="BO100" i="8"/>
  <c r="BG100" i="8"/>
  <c r="BN100" i="8"/>
  <c r="BF100" i="8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H100" i="8"/>
  <c r="DK100" i="8" s="1"/>
  <c r="BP100" i="8"/>
  <c r="AM102" i="8"/>
  <c r="AE102" i="8"/>
  <c r="AL102" i="8"/>
  <c r="AD10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F102" i="8"/>
  <c r="DC102" i="8" s="1"/>
  <c r="AN102" i="8"/>
  <c r="BV48" i="8"/>
  <c r="DO48" i="8" s="1"/>
  <c r="CC48" i="8"/>
  <c r="BU48" i="8"/>
  <c r="CB48" i="8"/>
  <c r="BT48" i="8"/>
  <c r="CA48" i="8"/>
  <c r="BS48" i="8"/>
  <c r="BZ48" i="8"/>
  <c r="DQ48" i="8" s="1"/>
  <c r="BR48" i="8"/>
  <c r="DN48" i="8" s="1"/>
  <c r="BY48" i="8"/>
  <c r="BQ48" i="8"/>
  <c r="BX48" i="8"/>
  <c r="BW48" i="8"/>
  <c r="DP48" i="8" s="1"/>
  <c r="CD48" i="8"/>
  <c r="Q299" i="8"/>
  <c r="BA53" i="8"/>
  <c r="AS53" i="8"/>
  <c r="AZ53" i="8"/>
  <c r="AR53" i="8"/>
  <c r="AY53" i="8"/>
  <c r="AQ53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B53" i="8"/>
  <c r="AI100" i="8"/>
  <c r="AA100" i="8"/>
  <c r="AH100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F47" i="8"/>
  <c r="DC47" i="8" s="1"/>
  <c r="AM47" i="8"/>
  <c r="AE47" i="8"/>
  <c r="AL47" i="8"/>
  <c r="AD47" i="8"/>
  <c r="AK47" i="8"/>
  <c r="AC47" i="8"/>
  <c r="AJ47" i="8"/>
  <c r="DE47" i="8" s="1"/>
  <c r="AB47" i="8"/>
  <c r="DB47" i="8" s="1"/>
  <c r="AI47" i="8"/>
  <c r="AA47" i="8"/>
  <c r="AH47" i="8"/>
  <c r="AG47" i="8"/>
  <c r="DD47" i="8" s="1"/>
  <c r="AN47" i="8"/>
  <c r="AK97" i="8"/>
  <c r="AC97" i="8"/>
  <c r="AJ97" i="8"/>
  <c r="DE97" i="8" s="1"/>
  <c r="AB97" i="8"/>
  <c r="DB97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M52" i="8"/>
  <c r="AE52" i="8"/>
  <c r="AL52" i="8"/>
  <c r="AD52" i="8"/>
  <c r="AK52" i="8"/>
  <c r="AC52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N52" i="8"/>
  <c r="Y106" i="8"/>
  <c r="Q106" i="8"/>
  <c r="X106" i="8"/>
  <c r="P106" i="8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BO49" i="8"/>
  <c r="BG49" i="8"/>
  <c r="BN49" i="8"/>
  <c r="BF49" i="8"/>
  <c r="BM49" i="8"/>
  <c r="BE49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P49" i="8"/>
  <c r="CC45" i="8"/>
  <c r="BU45" i="8"/>
  <c r="CB45" i="8"/>
  <c r="BT45" i="8"/>
  <c r="CA45" i="8"/>
  <c r="BS45" i="8"/>
  <c r="BZ45" i="8"/>
  <c r="DQ45" i="8" s="1"/>
  <c r="BR45" i="8"/>
  <c r="DN45" i="8" s="1"/>
  <c r="BY45" i="8"/>
  <c r="BQ45" i="8"/>
  <c r="BX45" i="8"/>
  <c r="BW45" i="8"/>
  <c r="DP45" i="8" s="1"/>
  <c r="BV45" i="8"/>
  <c r="DO45" i="8" s="1"/>
  <c r="CD45" i="8"/>
  <c r="AG95" i="8"/>
  <c r="DD95" i="8" s="1"/>
  <c r="AN95" i="8"/>
  <c r="AF95" i="8"/>
  <c r="DC95" i="8" s="1"/>
  <c r="AM95" i="8"/>
  <c r="AE95" i="8"/>
  <c r="AL95" i="8"/>
  <c r="AD95" i="8"/>
  <c r="AK95" i="8"/>
  <c r="AC95" i="8"/>
  <c r="AJ95" i="8"/>
  <c r="DE95" i="8" s="1"/>
  <c r="AB95" i="8"/>
  <c r="DB95" i="8" s="1"/>
  <c r="AI95" i="8"/>
  <c r="AA95" i="8"/>
  <c r="AH95" i="8"/>
  <c r="BL48" i="8"/>
  <c r="DM48" i="8" s="1"/>
  <c r="BD48" i="8"/>
  <c r="DJ48" i="8" s="1"/>
  <c r="BK48" i="8"/>
  <c r="BC48" i="8"/>
  <c r="BJ48" i="8"/>
  <c r="BI48" i="8"/>
  <c r="DL48" i="8" s="1"/>
  <c r="BH48" i="8"/>
  <c r="DK48" i="8" s="1"/>
  <c r="BO48" i="8"/>
  <c r="BG48" i="8"/>
  <c r="BN48" i="8"/>
  <c r="BF48" i="8"/>
  <c r="BM48" i="8"/>
  <c r="BE48" i="8"/>
  <c r="BP48" i="8"/>
  <c r="BA98" i="8"/>
  <c r="AS98" i="8"/>
  <c r="AZ98" i="8"/>
  <c r="AR9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O299" i="8"/>
  <c r="I285" i="8"/>
  <c r="J285" i="8" s="1"/>
  <c r="S281" i="8"/>
  <c r="T281" i="8" s="1"/>
  <c r="S273" i="8"/>
  <c r="T273" i="8" s="1"/>
  <c r="O305" i="8"/>
  <c r="S284" i="8"/>
  <c r="T284" i="8" s="1"/>
  <c r="Q306" i="8"/>
  <c r="I278" i="8"/>
  <c r="J278" i="8" s="1"/>
  <c r="I272" i="8"/>
  <c r="J272" i="8" s="1"/>
  <c r="E304" i="8"/>
  <c r="I282" i="8"/>
  <c r="J282" i="8" s="1"/>
  <c r="F305" i="8"/>
  <c r="F297" i="8"/>
  <c r="S282" i="8"/>
  <c r="T282" i="8" s="1"/>
  <c r="O304" i="8"/>
  <c r="E300" i="8"/>
  <c r="I276" i="8"/>
  <c r="J276" i="8" s="1"/>
  <c r="E298" i="8"/>
  <c r="S287" i="8"/>
  <c r="T287" i="8" s="1"/>
  <c r="S279" i="8"/>
  <c r="T279" i="8" s="1"/>
  <c r="S271" i="8"/>
  <c r="T271" i="8" s="1"/>
  <c r="F304" i="8"/>
  <c r="S280" i="8"/>
  <c r="T280" i="8" s="1"/>
  <c r="O303" i="8"/>
  <c r="E296" i="8"/>
  <c r="I268" i="8"/>
  <c r="J268" i="8" s="1"/>
  <c r="I283" i="8"/>
  <c r="J283" i="8" s="1"/>
  <c r="I271" i="8"/>
  <c r="J271" i="8" s="1"/>
  <c r="E302" i="8"/>
  <c r="S286" i="8"/>
  <c r="T286" i="8" s="1"/>
  <c r="O306" i="8"/>
  <c r="G297" i="8"/>
  <c r="S278" i="8"/>
  <c r="T278" i="8" s="1"/>
  <c r="O302" i="8"/>
  <c r="I270" i="8"/>
  <c r="J270" i="8" s="1"/>
  <c r="S285" i="8"/>
  <c r="T285" i="8" s="1"/>
  <c r="S277" i="8"/>
  <c r="T277" i="8" s="1"/>
  <c r="S269" i="8"/>
  <c r="T269" i="8" s="1"/>
  <c r="O300" i="8"/>
  <c r="S276" i="8"/>
  <c r="T276" i="8" s="1"/>
  <c r="I287" i="8"/>
  <c r="J287" i="8" s="1"/>
  <c r="I281" i="8"/>
  <c r="J281" i="8" s="1"/>
  <c r="I275" i="8"/>
  <c r="J275" i="8" s="1"/>
  <c r="E303" i="8"/>
  <c r="E305" i="8"/>
  <c r="E297" i="8"/>
  <c r="S272" i="8"/>
  <c r="T272" i="8" s="1"/>
  <c r="O298" i="8"/>
  <c r="I286" i="8"/>
  <c r="J286" i="8" s="1"/>
  <c r="I280" i="8"/>
  <c r="J280" i="8" s="1"/>
  <c r="I274" i="8"/>
  <c r="J274" i="8" s="1"/>
  <c r="E299" i="8"/>
  <c r="G64" i="4"/>
  <c r="T64" i="4"/>
  <c r="H64" i="4"/>
  <c r="F65" i="4"/>
  <c r="T65" i="4"/>
  <c r="F64" i="4"/>
  <c r="G65" i="4"/>
  <c r="I63" i="4"/>
  <c r="H65" i="4"/>
  <c r="I64" i="4"/>
  <c r="N64" i="4"/>
  <c r="O65" i="1"/>
  <c r="R65" i="1"/>
  <c r="Q65" i="1"/>
  <c r="S65" i="1" s="1"/>
  <c r="T65" i="1" s="1"/>
  <c r="P65" i="1"/>
  <c r="R64" i="1"/>
  <c r="Q64" i="1"/>
  <c r="P64" i="1"/>
  <c r="O64" i="1"/>
  <c r="S64" i="1" s="1"/>
  <c r="T64" i="1" s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Q82" i="1" s="1"/>
  <c r="P60" i="1"/>
  <c r="O60" i="1"/>
  <c r="S60" i="1" s="1"/>
  <c r="T60" i="1" s="1"/>
  <c r="R59" i="1"/>
  <c r="Q59" i="1"/>
  <c r="P59" i="1"/>
  <c r="O59" i="1"/>
  <c r="R58" i="1"/>
  <c r="Q58" i="1"/>
  <c r="Q81" i="1" s="1"/>
  <c r="P58" i="1"/>
  <c r="O58" i="1"/>
  <c r="S58" i="1" s="1"/>
  <c r="T58" i="1" s="1"/>
  <c r="R57" i="1"/>
  <c r="Q57" i="1"/>
  <c r="P57" i="1"/>
  <c r="O57" i="1"/>
  <c r="R56" i="1"/>
  <c r="Q56" i="1"/>
  <c r="Q80" i="1" s="1"/>
  <c r="P56" i="1"/>
  <c r="O56" i="1"/>
  <c r="O80" i="1" s="1"/>
  <c r="R55" i="1"/>
  <c r="Q55" i="1"/>
  <c r="P55" i="1"/>
  <c r="O55" i="1"/>
  <c r="R54" i="1"/>
  <c r="Q54" i="1"/>
  <c r="Q78" i="1" s="1"/>
  <c r="P54" i="1"/>
  <c r="O54" i="1"/>
  <c r="S54" i="1" s="1"/>
  <c r="T54" i="1" s="1"/>
  <c r="R53" i="1"/>
  <c r="Q53" i="1"/>
  <c r="P53" i="1"/>
  <c r="O53" i="1"/>
  <c r="R52" i="1"/>
  <c r="Q52" i="1"/>
  <c r="Q77" i="1" s="1"/>
  <c r="P52" i="1"/>
  <c r="O52" i="1"/>
  <c r="S52" i="1" s="1"/>
  <c r="T52" i="1" s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Q75" i="1" s="1"/>
  <c r="P48" i="1"/>
  <c r="O48" i="1"/>
  <c r="S48" i="1" s="1"/>
  <c r="T48" i="1" s="1"/>
  <c r="R47" i="1"/>
  <c r="Q47" i="1"/>
  <c r="P47" i="1"/>
  <c r="O47" i="1"/>
  <c r="R46" i="1"/>
  <c r="Q46" i="1"/>
  <c r="Q74" i="1" s="1"/>
  <c r="P46" i="1"/>
  <c r="O46" i="1"/>
  <c r="O74" i="1" s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F82" i="1" s="1"/>
  <c r="E60" i="1"/>
  <c r="H65" i="1"/>
  <c r="G65" i="1"/>
  <c r="F65" i="1"/>
  <c r="E65" i="1"/>
  <c r="H64" i="1"/>
  <c r="G64" i="1"/>
  <c r="F64" i="1"/>
  <c r="F84" i="1" s="1"/>
  <c r="E64" i="1"/>
  <c r="E84" i="1" s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F81" i="1" s="1"/>
  <c r="E58" i="1"/>
  <c r="E81" i="1" s="1"/>
  <c r="H57" i="1"/>
  <c r="G57" i="1"/>
  <c r="F57" i="1"/>
  <c r="E57" i="1"/>
  <c r="H56" i="1"/>
  <c r="G56" i="1"/>
  <c r="F56" i="1"/>
  <c r="F80" i="1" s="1"/>
  <c r="E56" i="1"/>
  <c r="E80" i="1" s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F77" i="1" s="1"/>
  <c r="E52" i="1"/>
  <c r="E77" i="1" s="1"/>
  <c r="H51" i="1"/>
  <c r="G51" i="1"/>
  <c r="F51" i="1"/>
  <c r="E51" i="1"/>
  <c r="H50" i="1"/>
  <c r="G50" i="1"/>
  <c r="F50" i="1"/>
  <c r="F76" i="1" s="1"/>
  <c r="E50" i="1"/>
  <c r="E76" i="1" s="1"/>
  <c r="H49" i="1"/>
  <c r="G49" i="1"/>
  <c r="F49" i="1"/>
  <c r="E49" i="1"/>
  <c r="H48" i="1"/>
  <c r="G48" i="1"/>
  <c r="F48" i="1"/>
  <c r="F75" i="1" s="1"/>
  <c r="E48" i="1"/>
  <c r="E75" i="1" s="1"/>
  <c r="S21" i="1"/>
  <c r="N95" i="8" l="1"/>
  <c r="CX95" i="8" s="1"/>
  <c r="V95" i="8"/>
  <c r="DA95" i="8" s="1"/>
  <c r="O95" i="8"/>
  <c r="P95" i="8"/>
  <c r="T95" i="8"/>
  <c r="X95" i="8"/>
  <c r="S95" i="8"/>
  <c r="CZ95" i="8" s="1"/>
  <c r="Q95" i="8"/>
  <c r="CI95" i="8" s="1"/>
  <c r="W95" i="8"/>
  <c r="Y95" i="8"/>
  <c r="M95" i="8"/>
  <c r="CR103" i="13"/>
  <c r="J103" i="13" s="1"/>
  <c r="CP68" i="12"/>
  <c r="CH68" i="12"/>
  <c r="CM38" i="14"/>
  <c r="CI103" i="13"/>
  <c r="CP74" i="12"/>
  <c r="R97" i="8"/>
  <c r="CY97" i="8" s="1"/>
  <c r="V99" i="8"/>
  <c r="DA99" i="8" s="1"/>
  <c r="DU99" i="8" s="1"/>
  <c r="W97" i="8"/>
  <c r="Z97" i="8"/>
  <c r="S99" i="8"/>
  <c r="CZ99" i="8" s="1"/>
  <c r="P99" i="8"/>
  <c r="CH99" i="8" s="1"/>
  <c r="CM67" i="12"/>
  <c r="X97" i="8"/>
  <c r="T97" i="8"/>
  <c r="CL97" i="8" s="1"/>
  <c r="T99" i="8"/>
  <c r="CL99" i="8" s="1"/>
  <c r="X99" i="8"/>
  <c r="CP99" i="8" s="1"/>
  <c r="O97" i="8"/>
  <c r="CG97" i="8" s="1"/>
  <c r="M97" i="8"/>
  <c r="CE97" i="8" s="1"/>
  <c r="W99" i="8"/>
  <c r="Q99" i="8"/>
  <c r="CI99" i="8" s="1"/>
  <c r="CG68" i="12"/>
  <c r="CE68" i="12"/>
  <c r="P97" i="8"/>
  <c r="CH97" i="8" s="1"/>
  <c r="U97" i="8"/>
  <c r="O99" i="8"/>
  <c r="CG99" i="8" s="1"/>
  <c r="Y99" i="8"/>
  <c r="CQ99" i="8" s="1"/>
  <c r="S97" i="8"/>
  <c r="CZ97" i="8" s="1"/>
  <c r="N97" i="8"/>
  <c r="CX97" i="8" s="1"/>
  <c r="DR97" i="8" s="1"/>
  <c r="M99" i="8"/>
  <c r="CE99" i="8" s="1"/>
  <c r="R99" i="8"/>
  <c r="CY99" i="8" s="1"/>
  <c r="DS99" i="8" s="1"/>
  <c r="Q97" i="8"/>
  <c r="U99" i="8"/>
  <c r="CQ68" i="12"/>
  <c r="CR41" i="14"/>
  <c r="CS41" i="14" s="1"/>
  <c r="Y101" i="8"/>
  <c r="O103" i="8"/>
  <c r="CG103" i="8" s="1"/>
  <c r="X103" i="8"/>
  <c r="CP103" i="8" s="1"/>
  <c r="O101" i="8"/>
  <c r="CG101" i="8" s="1"/>
  <c r="Z101" i="8"/>
  <c r="CR101" i="8" s="1"/>
  <c r="M103" i="8"/>
  <c r="CE103" i="8" s="1"/>
  <c r="Y103" i="8"/>
  <c r="CQ103" i="8" s="1"/>
  <c r="P101" i="8"/>
  <c r="CH101" i="8" s="1"/>
  <c r="T101" i="8"/>
  <c r="U103" i="8"/>
  <c r="CM103" i="8" s="1"/>
  <c r="R103" i="8"/>
  <c r="CY103" i="8" s="1"/>
  <c r="DS103" i="8" s="1"/>
  <c r="W101" i="8"/>
  <c r="CO101" i="8" s="1"/>
  <c r="M101" i="8"/>
  <c r="N103" i="8"/>
  <c r="CX103" i="8" s="1"/>
  <c r="DR103" i="8" s="1"/>
  <c r="Z103" i="8"/>
  <c r="CR103" i="8" s="1"/>
  <c r="CG42" i="14"/>
  <c r="CO68" i="12"/>
  <c r="S101" i="8"/>
  <c r="CZ101" i="8" s="1"/>
  <c r="DT101" i="8" s="1"/>
  <c r="U101" i="8"/>
  <c r="CM101" i="8" s="1"/>
  <c r="V103" i="8"/>
  <c r="DA103" i="8" s="1"/>
  <c r="DU103" i="8" s="1"/>
  <c r="S103" i="8"/>
  <c r="CZ103" i="8" s="1"/>
  <c r="DT103" i="8" s="1"/>
  <c r="X101" i="8"/>
  <c r="CP101" i="8" s="1"/>
  <c r="N101" i="8"/>
  <c r="CX101" i="8" s="1"/>
  <c r="DR101" i="8" s="1"/>
  <c r="W103" i="8"/>
  <c r="CO103" i="8" s="1"/>
  <c r="CM103" i="13"/>
  <c r="Q101" i="8"/>
  <c r="CI101" i="8" s="1"/>
  <c r="CI68" i="12"/>
  <c r="CH39" i="14"/>
  <c r="CI66" i="12"/>
  <c r="CL67" i="12"/>
  <c r="CM74" i="12"/>
  <c r="CO67" i="12"/>
  <c r="CR68" i="12"/>
  <c r="CS68" i="12" s="1"/>
  <c r="CR38" i="14"/>
  <c r="J38" i="14" s="1"/>
  <c r="CL38" i="14"/>
  <c r="CP103" i="13"/>
  <c r="CG103" i="13"/>
  <c r="CH103" i="13"/>
  <c r="CE103" i="13"/>
  <c r="CO103" i="13"/>
  <c r="CL103" i="13"/>
  <c r="CQ103" i="13"/>
  <c r="CL68" i="12"/>
  <c r="CO74" i="12"/>
  <c r="CP69" i="12"/>
  <c r="CP67" i="12"/>
  <c r="CM68" i="12"/>
  <c r="CQ74" i="12"/>
  <c r="CH67" i="12"/>
  <c r="CH36" i="14"/>
  <c r="CO69" i="12"/>
  <c r="CQ67" i="12"/>
  <c r="CL39" i="14"/>
  <c r="CH38" i="14"/>
  <c r="CG67" i="12"/>
  <c r="CE74" i="12"/>
  <c r="CP36" i="14"/>
  <c r="CI67" i="12"/>
  <c r="CR74" i="12"/>
  <c r="J74" i="12" s="1"/>
  <c r="CH69" i="12"/>
  <c r="CR66" i="12"/>
  <c r="J66" i="12" s="1"/>
  <c r="CJ103" i="13"/>
  <c r="CY103" i="13"/>
  <c r="DS103" i="13" s="1"/>
  <c r="CE69" i="12"/>
  <c r="CX112" i="13"/>
  <c r="DR112" i="13" s="1"/>
  <c r="CF112" i="13"/>
  <c r="CZ112" i="13"/>
  <c r="DT112" i="13" s="1"/>
  <c r="CK112" i="13"/>
  <c r="CP66" i="12"/>
  <c r="CL66" i="12"/>
  <c r="CR73" i="12"/>
  <c r="CS73" i="12" s="1"/>
  <c r="CH73" i="12"/>
  <c r="H75" i="12"/>
  <c r="I74" i="12"/>
  <c r="I115" i="13"/>
  <c r="CG41" i="14"/>
  <c r="CJ104" i="13"/>
  <c r="CY104" i="13"/>
  <c r="DS104" i="13" s="1"/>
  <c r="CI104" i="13"/>
  <c r="CZ72" i="12"/>
  <c r="DT72" i="12" s="1"/>
  <c r="CK72" i="12"/>
  <c r="CG72" i="12"/>
  <c r="CL37" i="14"/>
  <c r="CP37" i="14"/>
  <c r="CM108" i="13"/>
  <c r="CK114" i="13"/>
  <c r="CZ114" i="13"/>
  <c r="DT114" i="13" s="1"/>
  <c r="CE114" i="13"/>
  <c r="CY64" i="12"/>
  <c r="DS64" i="12" s="1"/>
  <c r="CJ64" i="12"/>
  <c r="CP64" i="12"/>
  <c r="CM17" i="15"/>
  <c r="CL17" i="15"/>
  <c r="CL36" i="14"/>
  <c r="DA36" i="14"/>
  <c r="DU36" i="14" s="1"/>
  <c r="CN36" i="14"/>
  <c r="CJ110" i="13"/>
  <c r="CY110" i="13"/>
  <c r="DS110" i="13" s="1"/>
  <c r="CQ65" i="12"/>
  <c r="CO65" i="12"/>
  <c r="DA74" i="12"/>
  <c r="DU74" i="12" s="1"/>
  <c r="CN74" i="12"/>
  <c r="CH74" i="12"/>
  <c r="CL115" i="13"/>
  <c r="CX115" i="13"/>
  <c r="DR115" i="13" s="1"/>
  <c r="CF115" i="13"/>
  <c r="CO113" i="13"/>
  <c r="CE113" i="13"/>
  <c r="CZ71" i="12"/>
  <c r="DT71" i="12" s="1"/>
  <c r="CK71" i="12"/>
  <c r="CL71" i="12"/>
  <c r="Y99" i="12"/>
  <c r="CQ99" i="12" s="1"/>
  <c r="Q99" i="12"/>
  <c r="CI99" i="12" s="1"/>
  <c r="X99" i="12"/>
  <c r="CP99" i="12" s="1"/>
  <c r="V99" i="12"/>
  <c r="O99" i="12"/>
  <c r="CG99" i="12" s="1"/>
  <c r="W99" i="12"/>
  <c r="CO99" i="12" s="1"/>
  <c r="P99" i="12"/>
  <c r="CH99" i="12" s="1"/>
  <c r="S99" i="12"/>
  <c r="T99" i="12"/>
  <c r="CL99" i="12" s="1"/>
  <c r="M99" i="12"/>
  <c r="CE99" i="12" s="1"/>
  <c r="U99" i="12"/>
  <c r="CM99" i="12" s="1"/>
  <c r="R99" i="12"/>
  <c r="Z99" i="12"/>
  <c r="CR99" i="12" s="1"/>
  <c r="CS99" i="12" s="1"/>
  <c r="N99" i="12"/>
  <c r="T90" i="12"/>
  <c r="CL90" i="12" s="1"/>
  <c r="S90" i="12"/>
  <c r="Z90" i="12"/>
  <c r="CR90" i="12" s="1"/>
  <c r="J90" i="12" s="1"/>
  <c r="R90" i="12"/>
  <c r="Y90" i="12"/>
  <c r="CQ90" i="12" s="1"/>
  <c r="Q90" i="12"/>
  <c r="CI90" i="12" s="1"/>
  <c r="X90" i="12"/>
  <c r="CP90" i="12" s="1"/>
  <c r="P90" i="12"/>
  <c r="CH90" i="12" s="1"/>
  <c r="W90" i="12"/>
  <c r="CO90" i="12" s="1"/>
  <c r="O90" i="12"/>
  <c r="CG90" i="12" s="1"/>
  <c r="V90" i="12"/>
  <c r="N90" i="12"/>
  <c r="U90" i="12"/>
  <c r="CM90" i="12" s="1"/>
  <c r="M90" i="12"/>
  <c r="CE90" i="12" s="1"/>
  <c r="T150" i="13"/>
  <c r="CL150" i="13" s="1"/>
  <c r="N150" i="13"/>
  <c r="P150" i="13"/>
  <c r="CH150" i="13" s="1"/>
  <c r="O150" i="13"/>
  <c r="CG150" i="13" s="1"/>
  <c r="S150" i="13"/>
  <c r="U150" i="13"/>
  <c r="CM150" i="13" s="1"/>
  <c r="Y150" i="13"/>
  <c r="CQ150" i="13" s="1"/>
  <c r="W150" i="13"/>
  <c r="CO150" i="13" s="1"/>
  <c r="R150" i="13"/>
  <c r="M150" i="13"/>
  <c r="CE150" i="13" s="1"/>
  <c r="Q150" i="13"/>
  <c r="CI150" i="13" s="1"/>
  <c r="Z150" i="13"/>
  <c r="CR150" i="13" s="1"/>
  <c r="J150" i="13" s="1"/>
  <c r="V150" i="13"/>
  <c r="X150" i="13"/>
  <c r="CP150" i="13" s="1"/>
  <c r="V156" i="13"/>
  <c r="Z156" i="13"/>
  <c r="CR156" i="13" s="1"/>
  <c r="CS156" i="13" s="1"/>
  <c r="N156" i="13"/>
  <c r="W156" i="13"/>
  <c r="CO156" i="13" s="1"/>
  <c r="T156" i="13"/>
  <c r="CL156" i="13" s="1"/>
  <c r="Q156" i="13"/>
  <c r="CI156" i="13" s="1"/>
  <c r="R156" i="13"/>
  <c r="O156" i="13"/>
  <c r="CG156" i="13" s="1"/>
  <c r="S156" i="13"/>
  <c r="X156" i="13"/>
  <c r="CP156" i="13" s="1"/>
  <c r="M156" i="13"/>
  <c r="CE156" i="13" s="1"/>
  <c r="P156" i="13"/>
  <c r="CH156" i="13" s="1"/>
  <c r="Y156" i="13"/>
  <c r="CQ156" i="13" s="1"/>
  <c r="U156" i="13"/>
  <c r="CM156" i="13" s="1"/>
  <c r="DA40" i="14"/>
  <c r="DU40" i="14" s="1"/>
  <c r="CN40" i="14"/>
  <c r="CR40" i="14"/>
  <c r="CR111" i="13"/>
  <c r="CS111" i="13" s="1"/>
  <c r="CX39" i="14"/>
  <c r="DR39" i="14" s="1"/>
  <c r="CF39" i="14"/>
  <c r="CP109" i="13"/>
  <c r="CK109" i="13"/>
  <c r="CZ109" i="13"/>
  <c r="DT109" i="13" s="1"/>
  <c r="CY70" i="12"/>
  <c r="DS70" i="12" s="1"/>
  <c r="CJ70" i="12"/>
  <c r="CI70" i="12"/>
  <c r="CN106" i="13"/>
  <c r="DA106" i="13"/>
  <c r="DU106" i="13" s="1"/>
  <c r="CO106" i="13"/>
  <c r="CL107" i="13"/>
  <c r="CO42" i="14"/>
  <c r="CI42" i="14"/>
  <c r="CH105" i="13"/>
  <c r="CQ105" i="13"/>
  <c r="CE63" i="12"/>
  <c r="CQ63" i="12"/>
  <c r="CG62" i="12"/>
  <c r="DA38" i="14"/>
  <c r="DU38" i="14" s="1"/>
  <c r="CN38" i="14"/>
  <c r="CF69" i="12"/>
  <c r="CX69" i="12"/>
  <c r="DR69" i="12" s="1"/>
  <c r="CI38" i="14"/>
  <c r="CH112" i="13"/>
  <c r="CG112" i="13"/>
  <c r="CY66" i="12"/>
  <c r="DS66" i="12" s="1"/>
  <c r="CJ66" i="12"/>
  <c r="CH66" i="12"/>
  <c r="CL73" i="12"/>
  <c r="CO104" i="13"/>
  <c r="CE104" i="13"/>
  <c r="CL72" i="12"/>
  <c r="CX72" i="12"/>
  <c r="DR72" i="12" s="1"/>
  <c r="CF72" i="12"/>
  <c r="CX67" i="12"/>
  <c r="DR67" i="12" s="1"/>
  <c r="CF67" i="12"/>
  <c r="CR37" i="14"/>
  <c r="J37" i="14" s="1"/>
  <c r="CE37" i="14"/>
  <c r="CJ108" i="13"/>
  <c r="CY108" i="13"/>
  <c r="DS108" i="13" s="1"/>
  <c r="CL114" i="13"/>
  <c r="CI114" i="13"/>
  <c r="CO64" i="12"/>
  <c r="CL64" i="12"/>
  <c r="CX17" i="15"/>
  <c r="DR17" i="15" s="1"/>
  <c r="CF17" i="15"/>
  <c r="CI17" i="15"/>
  <c r="CH110" i="13"/>
  <c r="CX110" i="13"/>
  <c r="DR110" i="13" s="1"/>
  <c r="CF110" i="13"/>
  <c r="CM65" i="12"/>
  <c r="CX65" i="12"/>
  <c r="DR65" i="12" s="1"/>
  <c r="CF65" i="12"/>
  <c r="CY74" i="12"/>
  <c r="DS74" i="12" s="1"/>
  <c r="CJ74" i="12"/>
  <c r="CZ74" i="12"/>
  <c r="DT74" i="12" s="1"/>
  <c r="CK74" i="12"/>
  <c r="CG115" i="13"/>
  <c r="CP115" i="13"/>
  <c r="CR113" i="13"/>
  <c r="CS113" i="13" s="1"/>
  <c r="CP113" i="13"/>
  <c r="CP71" i="12"/>
  <c r="X92" i="12"/>
  <c r="CP92" i="12" s="1"/>
  <c r="V92" i="12"/>
  <c r="U92" i="12"/>
  <c r="CM92" i="12" s="1"/>
  <c r="T92" i="12"/>
  <c r="CL92" i="12" s="1"/>
  <c r="P92" i="12"/>
  <c r="CH92" i="12" s="1"/>
  <c r="N92" i="12"/>
  <c r="M92" i="12"/>
  <c r="CE92" i="12" s="1"/>
  <c r="Q92" i="12"/>
  <c r="CI92" i="12" s="1"/>
  <c r="Z92" i="12"/>
  <c r="CR92" i="12" s="1"/>
  <c r="J92" i="12" s="1"/>
  <c r="O92" i="12"/>
  <c r="CG92" i="12" s="1"/>
  <c r="Y92" i="12"/>
  <c r="CQ92" i="12" s="1"/>
  <c r="R92" i="12"/>
  <c r="W92" i="12"/>
  <c r="CO92" i="12" s="1"/>
  <c r="S92" i="12"/>
  <c r="W147" i="13"/>
  <c r="CO147" i="13" s="1"/>
  <c r="P147" i="13"/>
  <c r="CH147" i="13" s="1"/>
  <c r="O147" i="13"/>
  <c r="CG147" i="13" s="1"/>
  <c r="X147" i="13"/>
  <c r="CP147" i="13" s="1"/>
  <c r="Y147" i="13"/>
  <c r="CQ147" i="13" s="1"/>
  <c r="T147" i="13"/>
  <c r="CL147" i="13" s="1"/>
  <c r="Q147" i="13"/>
  <c r="CI147" i="13" s="1"/>
  <c r="U147" i="13"/>
  <c r="CM147" i="13" s="1"/>
  <c r="Z147" i="13"/>
  <c r="CR147" i="13" s="1"/>
  <c r="J147" i="13" s="1"/>
  <c r="V147" i="13"/>
  <c r="R147" i="13"/>
  <c r="M147" i="13"/>
  <c r="CE147" i="13" s="1"/>
  <c r="N147" i="13"/>
  <c r="S147" i="13"/>
  <c r="V154" i="13"/>
  <c r="Z154" i="13"/>
  <c r="CR154" i="13" s="1"/>
  <c r="CS154" i="13" s="1"/>
  <c r="O154" i="13"/>
  <c r="CG154" i="13" s="1"/>
  <c r="W154" i="13"/>
  <c r="CO154" i="13" s="1"/>
  <c r="S154" i="13"/>
  <c r="P154" i="13"/>
  <c r="CH154" i="13" s="1"/>
  <c r="T154" i="13"/>
  <c r="CL154" i="13" s="1"/>
  <c r="X154" i="13"/>
  <c r="CP154" i="13" s="1"/>
  <c r="U154" i="13"/>
  <c r="CM154" i="13" s="1"/>
  <c r="Y154" i="13"/>
  <c r="CQ154" i="13" s="1"/>
  <c r="M154" i="13"/>
  <c r="CE154" i="13" s="1"/>
  <c r="N154" i="13"/>
  <c r="Q154" i="13"/>
  <c r="CI154" i="13" s="1"/>
  <c r="R154" i="13"/>
  <c r="S81" i="14"/>
  <c r="W81" i="14"/>
  <c r="CO81" i="14" s="1"/>
  <c r="Z81" i="14"/>
  <c r="CR81" i="14" s="1"/>
  <c r="J81" i="14" s="1"/>
  <c r="O81" i="14"/>
  <c r="CG81" i="14" s="1"/>
  <c r="R81" i="14"/>
  <c r="M81" i="14"/>
  <c r="CE81" i="14" s="1"/>
  <c r="Y81" i="14"/>
  <c r="CQ81" i="14" s="1"/>
  <c r="V81" i="14"/>
  <c r="Q81" i="14"/>
  <c r="CI81" i="14" s="1"/>
  <c r="N81" i="14"/>
  <c r="U81" i="14"/>
  <c r="CM81" i="14" s="1"/>
  <c r="T81" i="14"/>
  <c r="CL81" i="14" s="1"/>
  <c r="P81" i="14"/>
  <c r="CH81" i="14" s="1"/>
  <c r="X81" i="14"/>
  <c r="CP81" i="14" s="1"/>
  <c r="CX40" i="14"/>
  <c r="DR40" i="14" s="1"/>
  <c r="CF40" i="14"/>
  <c r="CL111" i="13"/>
  <c r="CH111" i="13"/>
  <c r="DA39" i="14"/>
  <c r="DU39" i="14" s="1"/>
  <c r="CN39" i="14"/>
  <c r="CQ109" i="13"/>
  <c r="CH109" i="13"/>
  <c r="CR70" i="12"/>
  <c r="CS70" i="12" s="1"/>
  <c r="CP106" i="13"/>
  <c r="CR106" i="13"/>
  <c r="J106" i="13" s="1"/>
  <c r="CO107" i="13"/>
  <c r="DA42" i="14"/>
  <c r="DU42" i="14" s="1"/>
  <c r="CN42" i="14"/>
  <c r="CX42" i="14"/>
  <c r="DR42" i="14" s="1"/>
  <c r="CF42" i="14"/>
  <c r="CG105" i="13"/>
  <c r="CI105" i="13"/>
  <c r="CP63" i="12"/>
  <c r="DA63" i="12"/>
  <c r="DU63" i="12" s="1"/>
  <c r="CN63" i="12"/>
  <c r="CY62" i="12"/>
  <c r="DS62" i="12" s="1"/>
  <c r="CJ62" i="12"/>
  <c r="CM69" i="12"/>
  <c r="CP38" i="14"/>
  <c r="CQ38" i="14"/>
  <c r="CL112" i="13"/>
  <c r="CO112" i="13"/>
  <c r="CG66" i="12"/>
  <c r="CE66" i="12"/>
  <c r="CM73" i="12"/>
  <c r="CS103" i="13"/>
  <c r="CZ41" i="14"/>
  <c r="DT41" i="14" s="1"/>
  <c r="CK41" i="14"/>
  <c r="CM41" i="14"/>
  <c r="CN104" i="13"/>
  <c r="DA104" i="13"/>
  <c r="DU104" i="13" s="1"/>
  <c r="CP104" i="13"/>
  <c r="CE72" i="12"/>
  <c r="CO72" i="12"/>
  <c r="CG37" i="14"/>
  <c r="CR108" i="13"/>
  <c r="CS108" i="13" s="1"/>
  <c r="CG108" i="13"/>
  <c r="CN114" i="13"/>
  <c r="DA114" i="13"/>
  <c r="DU114" i="13" s="1"/>
  <c r="CO114" i="13"/>
  <c r="CH64" i="12"/>
  <c r="DA64" i="12"/>
  <c r="DU64" i="12" s="1"/>
  <c r="CN64" i="12"/>
  <c r="CE17" i="15"/>
  <c r="CP17" i="15"/>
  <c r="CG110" i="13"/>
  <c r="CQ110" i="13"/>
  <c r="CR65" i="12"/>
  <c r="CP65" i="12"/>
  <c r="CX74" i="12"/>
  <c r="DR74" i="12" s="1"/>
  <c r="CF74" i="12"/>
  <c r="CQ115" i="13"/>
  <c r="CM115" i="13"/>
  <c r="CG113" i="13"/>
  <c r="CL113" i="13"/>
  <c r="CH71" i="12"/>
  <c r="W89" i="12"/>
  <c r="CO89" i="12" s="1"/>
  <c r="T89" i="12"/>
  <c r="CL89" i="12" s="1"/>
  <c r="X89" i="12"/>
  <c r="CP89" i="12" s="1"/>
  <c r="O89" i="12"/>
  <c r="CG89" i="12" s="1"/>
  <c r="S89" i="12"/>
  <c r="M89" i="12"/>
  <c r="CE89" i="12" s="1"/>
  <c r="U89" i="12"/>
  <c r="CM89" i="12" s="1"/>
  <c r="N89" i="12"/>
  <c r="R89" i="12"/>
  <c r="V89" i="12"/>
  <c r="Z89" i="12"/>
  <c r="CR89" i="12" s="1"/>
  <c r="J89" i="12" s="1"/>
  <c r="Q89" i="12"/>
  <c r="CI89" i="12" s="1"/>
  <c r="P89" i="12"/>
  <c r="CH89" i="12" s="1"/>
  <c r="Y89" i="12"/>
  <c r="CQ89" i="12" s="1"/>
  <c r="M151" i="13"/>
  <c r="CE151" i="13" s="1"/>
  <c r="P151" i="13"/>
  <c r="CH151" i="13" s="1"/>
  <c r="U151" i="13"/>
  <c r="CM151" i="13" s="1"/>
  <c r="Y151" i="13"/>
  <c r="CQ151" i="13" s="1"/>
  <c r="Q151" i="13"/>
  <c r="CI151" i="13" s="1"/>
  <c r="T151" i="13"/>
  <c r="CL151" i="13" s="1"/>
  <c r="V151" i="13"/>
  <c r="Z151" i="13"/>
  <c r="CR151" i="13" s="1"/>
  <c r="CS151" i="13" s="1"/>
  <c r="W151" i="13"/>
  <c r="CO151" i="13" s="1"/>
  <c r="S151" i="13"/>
  <c r="O151" i="13"/>
  <c r="CG151" i="13" s="1"/>
  <c r="R151" i="13"/>
  <c r="N151" i="13"/>
  <c r="X151" i="13"/>
  <c r="CP151" i="13" s="1"/>
  <c r="V79" i="14"/>
  <c r="R79" i="14"/>
  <c r="N79" i="14"/>
  <c r="Q79" i="14"/>
  <c r="CI79" i="14" s="1"/>
  <c r="M79" i="14"/>
  <c r="CE79" i="14" s="1"/>
  <c r="P79" i="14"/>
  <c r="CH79" i="14" s="1"/>
  <c r="T79" i="14"/>
  <c r="CL79" i="14" s="1"/>
  <c r="W79" i="14"/>
  <c r="CO79" i="14" s="1"/>
  <c r="S79" i="14"/>
  <c r="O79" i="14"/>
  <c r="CG79" i="14" s="1"/>
  <c r="U79" i="14"/>
  <c r="CM79" i="14" s="1"/>
  <c r="Z79" i="14"/>
  <c r="CR79" i="14" s="1"/>
  <c r="J79" i="14" s="1"/>
  <c r="Y79" i="14"/>
  <c r="CQ79" i="14" s="1"/>
  <c r="X79" i="14"/>
  <c r="CP79" i="14" s="1"/>
  <c r="P85" i="14"/>
  <c r="CH85" i="14" s="1"/>
  <c r="S85" i="14"/>
  <c r="W85" i="14"/>
  <c r="CO85" i="14" s="1"/>
  <c r="U85" i="14"/>
  <c r="CM85" i="14" s="1"/>
  <c r="O85" i="14"/>
  <c r="CG85" i="14" s="1"/>
  <c r="Z85" i="14"/>
  <c r="CR85" i="14" s="1"/>
  <c r="CS85" i="14" s="1"/>
  <c r="M85" i="14"/>
  <c r="CE85" i="14" s="1"/>
  <c r="R85" i="14"/>
  <c r="V85" i="14"/>
  <c r="Y85" i="14"/>
  <c r="CQ85" i="14" s="1"/>
  <c r="N85" i="14"/>
  <c r="X85" i="14"/>
  <c r="CP85" i="14" s="1"/>
  <c r="Q85" i="14"/>
  <c r="CI85" i="14" s="1"/>
  <c r="T85" i="14"/>
  <c r="CL85" i="14" s="1"/>
  <c r="CM40" i="14"/>
  <c r="CG111" i="13"/>
  <c r="CQ111" i="13"/>
  <c r="CY39" i="14"/>
  <c r="DS39" i="14" s="1"/>
  <c r="CJ39" i="14"/>
  <c r="CG39" i="14"/>
  <c r="CN109" i="13"/>
  <c r="DA109" i="13"/>
  <c r="DU109" i="13" s="1"/>
  <c r="CY109" i="13"/>
  <c r="DS109" i="13" s="1"/>
  <c r="CJ109" i="13"/>
  <c r="CG70" i="12"/>
  <c r="CM106" i="13"/>
  <c r="CM107" i="13"/>
  <c r="CZ107" i="13"/>
  <c r="DT107" i="13" s="1"/>
  <c r="CK107" i="13"/>
  <c r="CM42" i="14"/>
  <c r="CP42" i="14"/>
  <c r="CL105" i="13"/>
  <c r="CX105" i="13"/>
  <c r="DR105" i="13" s="1"/>
  <c r="CF105" i="13"/>
  <c r="CX63" i="12"/>
  <c r="DR63" i="12" s="1"/>
  <c r="CF63" i="12"/>
  <c r="CZ62" i="12"/>
  <c r="DT62" i="12" s="1"/>
  <c r="CK62" i="12"/>
  <c r="CH62" i="12"/>
  <c r="CX38" i="14"/>
  <c r="DR38" i="14" s="1"/>
  <c r="CF38" i="14"/>
  <c r="CN69" i="12"/>
  <c r="DA69" i="12"/>
  <c r="DU69" i="12" s="1"/>
  <c r="CE38" i="14"/>
  <c r="CQ112" i="13"/>
  <c r="CJ112" i="13"/>
  <c r="CY112" i="13"/>
  <c r="DS112" i="13" s="1"/>
  <c r="CP73" i="12"/>
  <c r="CG73" i="12"/>
  <c r="H48" i="14"/>
  <c r="I48" i="14" s="1"/>
  <c r="CL41" i="14"/>
  <c r="CQ41" i="14"/>
  <c r="CG104" i="13"/>
  <c r="CL104" i="13"/>
  <c r="CM72" i="12"/>
  <c r="CI72" i="12"/>
  <c r="CI37" i="14"/>
  <c r="CQ108" i="13"/>
  <c r="DA108" i="13"/>
  <c r="DU108" i="13" s="1"/>
  <c r="CN108" i="13"/>
  <c r="CR114" i="13"/>
  <c r="CS114" i="13" s="1"/>
  <c r="CP114" i="13"/>
  <c r="CE64" i="12"/>
  <c r="CG64" i="12"/>
  <c r="CY17" i="15"/>
  <c r="DS17" i="15" s="1"/>
  <c r="CJ17" i="15"/>
  <c r="CO36" i="14"/>
  <c r="CY36" i="14"/>
  <c r="DS36" i="14" s="1"/>
  <c r="CJ36" i="14"/>
  <c r="CZ110" i="13"/>
  <c r="DT110" i="13" s="1"/>
  <c r="CK110" i="13"/>
  <c r="CM110" i="13"/>
  <c r="CL65" i="12"/>
  <c r="CH65" i="12"/>
  <c r="I158" i="13"/>
  <c r="Z116" i="13"/>
  <c r="CR115" i="13"/>
  <c r="J115" i="13" s="1"/>
  <c r="CO115" i="13"/>
  <c r="CY113" i="13"/>
  <c r="DS113" i="13" s="1"/>
  <c r="CJ113" i="13"/>
  <c r="CE71" i="12"/>
  <c r="CQ71" i="12"/>
  <c r="U94" i="12"/>
  <c r="CM94" i="12" s="1"/>
  <c r="M94" i="12"/>
  <c r="CE94" i="12" s="1"/>
  <c r="T94" i="12"/>
  <c r="CL94" i="12" s="1"/>
  <c r="S94" i="12"/>
  <c r="Z94" i="12"/>
  <c r="CR94" i="12" s="1"/>
  <c r="CS94" i="12" s="1"/>
  <c r="R94" i="12"/>
  <c r="Y94" i="12"/>
  <c r="CQ94" i="12" s="1"/>
  <c r="Q94" i="12"/>
  <c r="CI94" i="12" s="1"/>
  <c r="X94" i="12"/>
  <c r="CP94" i="12" s="1"/>
  <c r="P94" i="12"/>
  <c r="CH94" i="12" s="1"/>
  <c r="W94" i="12"/>
  <c r="CO94" i="12" s="1"/>
  <c r="O94" i="12"/>
  <c r="CG94" i="12" s="1"/>
  <c r="V94" i="12"/>
  <c r="N94" i="12"/>
  <c r="Y155" i="13"/>
  <c r="CQ155" i="13" s="1"/>
  <c r="R155" i="13"/>
  <c r="S155" i="13"/>
  <c r="T155" i="13"/>
  <c r="CL155" i="13" s="1"/>
  <c r="V155" i="13"/>
  <c r="U155" i="13"/>
  <c r="CM155" i="13" s="1"/>
  <c r="W155" i="13"/>
  <c r="CO155" i="13" s="1"/>
  <c r="M155" i="13"/>
  <c r="CE155" i="13" s="1"/>
  <c r="P155" i="13"/>
  <c r="CH155" i="13" s="1"/>
  <c r="Z155" i="13"/>
  <c r="CR155" i="13" s="1"/>
  <c r="CS155" i="13" s="1"/>
  <c r="X155" i="13"/>
  <c r="CP155" i="13" s="1"/>
  <c r="Q155" i="13"/>
  <c r="CI155" i="13" s="1"/>
  <c r="O155" i="13"/>
  <c r="CG155" i="13" s="1"/>
  <c r="N155" i="13"/>
  <c r="M83" i="14"/>
  <c r="CE83" i="14" s="1"/>
  <c r="Q83" i="14"/>
  <c r="CI83" i="14" s="1"/>
  <c r="T83" i="14"/>
  <c r="CL83" i="14" s="1"/>
  <c r="S83" i="14"/>
  <c r="W83" i="14"/>
  <c r="CO83" i="14" s="1"/>
  <c r="Z83" i="14"/>
  <c r="CR83" i="14" s="1"/>
  <c r="J83" i="14" s="1"/>
  <c r="O83" i="14"/>
  <c r="CG83" i="14" s="1"/>
  <c r="R83" i="14"/>
  <c r="V83" i="14"/>
  <c r="Y83" i="14"/>
  <c r="CQ83" i="14" s="1"/>
  <c r="U83" i="14"/>
  <c r="CM83" i="14" s="1"/>
  <c r="P83" i="14"/>
  <c r="CH83" i="14" s="1"/>
  <c r="N83" i="14"/>
  <c r="X83" i="14"/>
  <c r="CP83" i="14" s="1"/>
  <c r="V149" i="13"/>
  <c r="R149" i="13"/>
  <c r="O149" i="13"/>
  <c r="CG149" i="13" s="1"/>
  <c r="S149" i="13"/>
  <c r="W149" i="13"/>
  <c r="CO149" i="13" s="1"/>
  <c r="Z149" i="13"/>
  <c r="CR149" i="13" s="1"/>
  <c r="J149" i="13" s="1"/>
  <c r="P149" i="13"/>
  <c r="CH149" i="13" s="1"/>
  <c r="X149" i="13"/>
  <c r="CP149" i="13" s="1"/>
  <c r="M149" i="13"/>
  <c r="CE149" i="13" s="1"/>
  <c r="Q149" i="13"/>
  <c r="CI149" i="13" s="1"/>
  <c r="Y149" i="13"/>
  <c r="CQ149" i="13" s="1"/>
  <c r="T149" i="13"/>
  <c r="CL149" i="13" s="1"/>
  <c r="U149" i="13"/>
  <c r="CM149" i="13" s="1"/>
  <c r="N149" i="13"/>
  <c r="CP40" i="14"/>
  <c r="CI40" i="14"/>
  <c r="CY111" i="13"/>
  <c r="DS111" i="13" s="1"/>
  <c r="CJ111" i="13"/>
  <c r="CF111" i="13"/>
  <c r="CX111" i="13"/>
  <c r="DR111" i="13" s="1"/>
  <c r="CM39" i="14"/>
  <c r="CZ39" i="14"/>
  <c r="DT39" i="14" s="1"/>
  <c r="CK39" i="14"/>
  <c r="CI109" i="13"/>
  <c r="CX70" i="12"/>
  <c r="DR70" i="12" s="1"/>
  <c r="CF70" i="12"/>
  <c r="CH70" i="12"/>
  <c r="CE106" i="13"/>
  <c r="CQ107" i="13"/>
  <c r="CG107" i="13"/>
  <c r="CL42" i="14"/>
  <c r="CO105" i="13"/>
  <c r="CP105" i="13"/>
  <c r="CI63" i="12"/>
  <c r="DA62" i="12"/>
  <c r="DU62" i="12" s="1"/>
  <c r="CN62" i="12"/>
  <c r="CR62" i="12"/>
  <c r="J62" i="12" s="1"/>
  <c r="CK103" i="13"/>
  <c r="CZ103" i="13"/>
  <c r="DT103" i="13" s="1"/>
  <c r="CY38" i="14"/>
  <c r="DS38" i="14" s="1"/>
  <c r="CJ38" i="14"/>
  <c r="CY69" i="12"/>
  <c r="DS69" i="12" s="1"/>
  <c r="CJ69" i="12"/>
  <c r="CZ69" i="12"/>
  <c r="DT69" i="12" s="1"/>
  <c r="CK69" i="12"/>
  <c r="CZ68" i="12"/>
  <c r="DT68" i="12" s="1"/>
  <c r="CK68" i="12"/>
  <c r="CR36" i="14"/>
  <c r="J36" i="14" s="1"/>
  <c r="CM112" i="13"/>
  <c r="CR112" i="13"/>
  <c r="CS112" i="13" s="1"/>
  <c r="CI73" i="12"/>
  <c r="CX73" i="12"/>
  <c r="DR73" i="12" s="1"/>
  <c r="CF73" i="12"/>
  <c r="CI41" i="14"/>
  <c r="DA41" i="14"/>
  <c r="DU41" i="14" s="1"/>
  <c r="CN41" i="14"/>
  <c r="CZ104" i="13"/>
  <c r="DT104" i="13" s="1"/>
  <c r="CK104" i="13"/>
  <c r="CH104" i="13"/>
  <c r="CY72" i="12"/>
  <c r="DS72" i="12" s="1"/>
  <c r="CJ72" i="12"/>
  <c r="CZ67" i="12"/>
  <c r="DT67" i="12" s="1"/>
  <c r="CK67" i="12"/>
  <c r="CH37" i="14"/>
  <c r="CX37" i="14"/>
  <c r="DR37" i="14" s="1"/>
  <c r="CF37" i="14"/>
  <c r="CP108" i="13"/>
  <c r="CH108" i="13"/>
  <c r="CM114" i="13"/>
  <c r="CG114" i="13"/>
  <c r="CX64" i="12"/>
  <c r="DR64" i="12" s="1"/>
  <c r="CF64" i="12"/>
  <c r="CR17" i="15"/>
  <c r="CX36" i="14"/>
  <c r="DR36" i="14" s="1"/>
  <c r="CF36" i="14"/>
  <c r="CL110" i="13"/>
  <c r="CI110" i="13"/>
  <c r="DA65" i="12"/>
  <c r="DU65" i="12" s="1"/>
  <c r="CN65" i="12"/>
  <c r="CI65" i="12"/>
  <c r="CS89" i="12"/>
  <c r="H86" i="14"/>
  <c r="I86" i="14" s="1"/>
  <c r="CI115" i="13"/>
  <c r="CE115" i="13"/>
  <c r="CF113" i="13"/>
  <c r="CX113" i="13"/>
  <c r="DR113" i="13" s="1"/>
  <c r="CM71" i="12"/>
  <c r="CO71" i="12"/>
  <c r="C101" i="12"/>
  <c r="N100" i="12"/>
  <c r="P100" i="12"/>
  <c r="CH100" i="12" s="1"/>
  <c r="R100" i="12"/>
  <c r="Y100" i="12"/>
  <c r="CQ100" i="12" s="1"/>
  <c r="X100" i="12"/>
  <c r="CP100" i="12" s="1"/>
  <c r="U100" i="12"/>
  <c r="CM100" i="12" s="1"/>
  <c r="W100" i="12"/>
  <c r="CO100" i="12" s="1"/>
  <c r="S100" i="12"/>
  <c r="T100" i="12"/>
  <c r="CL100" i="12" s="1"/>
  <c r="Z100" i="12"/>
  <c r="CR100" i="12" s="1"/>
  <c r="M100" i="12"/>
  <c r="CE100" i="12" s="1"/>
  <c r="V100" i="12"/>
  <c r="O100" i="12"/>
  <c r="CG100" i="12" s="1"/>
  <c r="Q100" i="12"/>
  <c r="CI100" i="12" s="1"/>
  <c r="Z97" i="12"/>
  <c r="CR97" i="12" s="1"/>
  <c r="CS97" i="12" s="1"/>
  <c r="O97" i="12"/>
  <c r="CG97" i="12" s="1"/>
  <c r="N97" i="12"/>
  <c r="W97" i="12"/>
  <c r="CO97" i="12" s="1"/>
  <c r="V97" i="12"/>
  <c r="Q97" i="12"/>
  <c r="CI97" i="12" s="1"/>
  <c r="M97" i="12"/>
  <c r="CE97" i="12" s="1"/>
  <c r="Y97" i="12"/>
  <c r="CQ97" i="12" s="1"/>
  <c r="S97" i="12"/>
  <c r="T97" i="12"/>
  <c r="CL97" i="12" s="1"/>
  <c r="P97" i="12"/>
  <c r="CH97" i="12" s="1"/>
  <c r="U97" i="12"/>
  <c r="CM97" i="12" s="1"/>
  <c r="X97" i="12"/>
  <c r="CP97" i="12" s="1"/>
  <c r="R97" i="12"/>
  <c r="N148" i="13"/>
  <c r="V148" i="13"/>
  <c r="R148" i="13"/>
  <c r="O148" i="13"/>
  <c r="CG148" i="13" s="1"/>
  <c r="Z148" i="13"/>
  <c r="CR148" i="13" s="1"/>
  <c r="J148" i="13" s="1"/>
  <c r="W148" i="13"/>
  <c r="CO148" i="13" s="1"/>
  <c r="T148" i="13"/>
  <c r="CL148" i="13" s="1"/>
  <c r="Y148" i="13"/>
  <c r="CQ148" i="13" s="1"/>
  <c r="M148" i="13"/>
  <c r="CE148" i="13" s="1"/>
  <c r="P148" i="13"/>
  <c r="CH148" i="13" s="1"/>
  <c r="S148" i="13"/>
  <c r="U148" i="13"/>
  <c r="CM148" i="13" s="1"/>
  <c r="Q148" i="13"/>
  <c r="CI148" i="13" s="1"/>
  <c r="X148" i="13"/>
  <c r="CP148" i="13" s="1"/>
  <c r="X80" i="14"/>
  <c r="CP80" i="14" s="1"/>
  <c r="M80" i="14"/>
  <c r="CE80" i="14" s="1"/>
  <c r="P80" i="14"/>
  <c r="CH80" i="14" s="1"/>
  <c r="T80" i="14"/>
  <c r="CL80" i="14" s="1"/>
  <c r="S80" i="14"/>
  <c r="Z80" i="14"/>
  <c r="CR80" i="14" s="1"/>
  <c r="W80" i="14"/>
  <c r="CO80" i="14" s="1"/>
  <c r="R80" i="14"/>
  <c r="O80" i="14"/>
  <c r="CG80" i="14" s="1"/>
  <c r="V80" i="14"/>
  <c r="Q80" i="14"/>
  <c r="CI80" i="14" s="1"/>
  <c r="U80" i="14"/>
  <c r="CM80" i="14" s="1"/>
  <c r="Y80" i="14"/>
  <c r="CQ80" i="14" s="1"/>
  <c r="N80" i="14"/>
  <c r="W60" i="15"/>
  <c r="CO60" i="15" s="1"/>
  <c r="O60" i="15"/>
  <c r="CG60" i="15" s="1"/>
  <c r="V60" i="15"/>
  <c r="N60" i="15"/>
  <c r="U60" i="15"/>
  <c r="CM60" i="15" s="1"/>
  <c r="M60" i="15"/>
  <c r="CE60" i="15" s="1"/>
  <c r="T60" i="15"/>
  <c r="CL60" i="15" s="1"/>
  <c r="S60" i="15"/>
  <c r="Y60" i="15"/>
  <c r="CQ60" i="15" s="1"/>
  <c r="Z60" i="15"/>
  <c r="CR60" i="15" s="1"/>
  <c r="R60" i="15"/>
  <c r="Q60" i="15"/>
  <c r="CI60" i="15" s="1"/>
  <c r="X60" i="15"/>
  <c r="CP60" i="15" s="1"/>
  <c r="P60" i="15"/>
  <c r="CH60" i="15" s="1"/>
  <c r="W153" i="13"/>
  <c r="CO153" i="13" s="1"/>
  <c r="T153" i="13"/>
  <c r="CL153" i="13" s="1"/>
  <c r="P153" i="13"/>
  <c r="CH153" i="13" s="1"/>
  <c r="M153" i="13"/>
  <c r="CE153" i="13" s="1"/>
  <c r="X153" i="13"/>
  <c r="CP153" i="13" s="1"/>
  <c r="R153" i="13"/>
  <c r="V153" i="13"/>
  <c r="O153" i="13"/>
  <c r="CG153" i="13" s="1"/>
  <c r="Q153" i="13"/>
  <c r="CI153" i="13" s="1"/>
  <c r="Y153" i="13"/>
  <c r="CQ153" i="13" s="1"/>
  <c r="S153" i="13"/>
  <c r="U153" i="13"/>
  <c r="CM153" i="13" s="1"/>
  <c r="Z153" i="13"/>
  <c r="CR153" i="13" s="1"/>
  <c r="CS153" i="13" s="1"/>
  <c r="N153" i="13"/>
  <c r="CQ40" i="14"/>
  <c r="CE40" i="14"/>
  <c r="CN111" i="13"/>
  <c r="DA111" i="13"/>
  <c r="DU111" i="13" s="1"/>
  <c r="CI111" i="13"/>
  <c r="CP39" i="14"/>
  <c r="CO39" i="14"/>
  <c r="CM109" i="13"/>
  <c r="CZ70" i="12"/>
  <c r="DT70" i="12" s="1"/>
  <c r="CK70" i="12"/>
  <c r="CM70" i="12"/>
  <c r="CG106" i="13"/>
  <c r="CQ106" i="13"/>
  <c r="CH107" i="13"/>
  <c r="CR107" i="13"/>
  <c r="J107" i="13" s="1"/>
  <c r="CQ42" i="14"/>
  <c r="Z43" i="14"/>
  <c r="CR42" i="14"/>
  <c r="CS42" i="14" s="1"/>
  <c r="CR105" i="13"/>
  <c r="J105" i="13" s="1"/>
  <c r="CL63" i="12"/>
  <c r="CH63" i="12"/>
  <c r="CL62" i="12"/>
  <c r="CX62" i="12"/>
  <c r="DR62" i="12" s="1"/>
  <c r="CF62" i="12"/>
  <c r="CN103" i="13"/>
  <c r="DA103" i="13"/>
  <c r="DU103" i="13" s="1"/>
  <c r="CR69" i="12"/>
  <c r="CS69" i="12" s="1"/>
  <c r="CG69" i="12"/>
  <c r="CX68" i="12"/>
  <c r="DR68" i="12" s="1"/>
  <c r="CF68" i="12"/>
  <c r="CY68" i="12"/>
  <c r="DS68" i="12" s="1"/>
  <c r="CJ68" i="12"/>
  <c r="CE36" i="14"/>
  <c r="CE112" i="13"/>
  <c r="DA66" i="12"/>
  <c r="DU66" i="12" s="1"/>
  <c r="CN66" i="12"/>
  <c r="CQ66" i="12"/>
  <c r="CQ73" i="12"/>
  <c r="CO73" i="12"/>
  <c r="CP41" i="14"/>
  <c r="CE41" i="14"/>
  <c r="CF104" i="13"/>
  <c r="CX104" i="13"/>
  <c r="DR104" i="13" s="1"/>
  <c r="DY104" i="13" s="1"/>
  <c r="ED104" i="13" s="1"/>
  <c r="CR104" i="13"/>
  <c r="J104" i="13" s="1"/>
  <c r="CP72" i="12"/>
  <c r="CR67" i="12"/>
  <c r="CS67" i="12" s="1"/>
  <c r="CE67" i="12"/>
  <c r="CM37" i="14"/>
  <c r="CQ37" i="14"/>
  <c r="CK108" i="13"/>
  <c r="CZ108" i="13"/>
  <c r="DT108" i="13" s="1"/>
  <c r="CX108" i="13"/>
  <c r="DR108" i="13" s="1"/>
  <c r="CF108" i="13"/>
  <c r="CJ114" i="13"/>
  <c r="CY114" i="13"/>
  <c r="DS114" i="13" s="1"/>
  <c r="CH114" i="13"/>
  <c r="CQ64" i="12"/>
  <c r="CO17" i="15"/>
  <c r="CQ17" i="15"/>
  <c r="CZ36" i="14"/>
  <c r="DT36" i="14" s="1"/>
  <c r="CK36" i="14"/>
  <c r="CO110" i="13"/>
  <c r="CE110" i="13"/>
  <c r="CY65" i="12"/>
  <c r="DS65" i="12" s="1"/>
  <c r="CJ65" i="12"/>
  <c r="CL74" i="12"/>
  <c r="CI74" i="12"/>
  <c r="CS90" i="12"/>
  <c r="CY115" i="13"/>
  <c r="DS115" i="13" s="1"/>
  <c r="CJ115" i="13"/>
  <c r="CQ113" i="13"/>
  <c r="CI113" i="13"/>
  <c r="CF71" i="12"/>
  <c r="CX71" i="12"/>
  <c r="DR71" i="12" s="1"/>
  <c r="CG71" i="12"/>
  <c r="Y91" i="12"/>
  <c r="CQ91" i="12" s="1"/>
  <c r="N91" i="12"/>
  <c r="W91" i="12"/>
  <c r="CO91" i="12" s="1"/>
  <c r="X91" i="12"/>
  <c r="CP91" i="12" s="1"/>
  <c r="M91" i="12"/>
  <c r="CE91" i="12" s="1"/>
  <c r="V91" i="12"/>
  <c r="U91" i="12"/>
  <c r="CM91" i="12" s="1"/>
  <c r="R91" i="12"/>
  <c r="Q91" i="12"/>
  <c r="CI91" i="12" s="1"/>
  <c r="P91" i="12"/>
  <c r="CH91" i="12" s="1"/>
  <c r="Z91" i="12"/>
  <c r="CR91" i="12" s="1"/>
  <c r="O91" i="12"/>
  <c r="CG91" i="12" s="1"/>
  <c r="T91" i="12"/>
  <c r="CL91" i="12" s="1"/>
  <c r="S91" i="12"/>
  <c r="U98" i="12"/>
  <c r="CM98" i="12" s="1"/>
  <c r="M98" i="12"/>
  <c r="CE98" i="12" s="1"/>
  <c r="T98" i="12"/>
  <c r="CL98" i="12" s="1"/>
  <c r="S98" i="12"/>
  <c r="Z98" i="12"/>
  <c r="CR98" i="12" s="1"/>
  <c r="CS98" i="12" s="1"/>
  <c r="R98" i="12"/>
  <c r="Y98" i="12"/>
  <c r="CQ98" i="12" s="1"/>
  <c r="Q98" i="12"/>
  <c r="CI98" i="12" s="1"/>
  <c r="X98" i="12"/>
  <c r="CP98" i="12" s="1"/>
  <c r="P98" i="12"/>
  <c r="CH98" i="12" s="1"/>
  <c r="W98" i="12"/>
  <c r="CO98" i="12" s="1"/>
  <c r="O98" i="12"/>
  <c r="CG98" i="12" s="1"/>
  <c r="V98" i="12"/>
  <c r="N98" i="12"/>
  <c r="Y152" i="13"/>
  <c r="CQ152" i="13" s="1"/>
  <c r="U152" i="13"/>
  <c r="CM152" i="13" s="1"/>
  <c r="O152" i="13"/>
  <c r="CG152" i="13" s="1"/>
  <c r="M152" i="13"/>
  <c r="CE152" i="13" s="1"/>
  <c r="X152" i="13"/>
  <c r="CP152" i="13" s="1"/>
  <c r="V152" i="13"/>
  <c r="P152" i="13"/>
  <c r="CH152" i="13" s="1"/>
  <c r="N152" i="13"/>
  <c r="Z152" i="13"/>
  <c r="CR152" i="13" s="1"/>
  <c r="CS152" i="13" s="1"/>
  <c r="W152" i="13"/>
  <c r="CO152" i="13" s="1"/>
  <c r="R152" i="13"/>
  <c r="Q152" i="13"/>
  <c r="CI152" i="13" s="1"/>
  <c r="S152" i="13"/>
  <c r="T152" i="13"/>
  <c r="CL152" i="13" s="1"/>
  <c r="Y84" i="14"/>
  <c r="CQ84" i="14" s="1"/>
  <c r="N84" i="14"/>
  <c r="Q84" i="14"/>
  <c r="CI84" i="14" s="1"/>
  <c r="U84" i="14"/>
  <c r="CM84" i="14" s="1"/>
  <c r="X84" i="14"/>
  <c r="CP84" i="14" s="1"/>
  <c r="M84" i="14"/>
  <c r="CE84" i="14" s="1"/>
  <c r="P84" i="14"/>
  <c r="CH84" i="14" s="1"/>
  <c r="T84" i="14"/>
  <c r="CL84" i="14" s="1"/>
  <c r="S84" i="14"/>
  <c r="Z84" i="14"/>
  <c r="CR84" i="14" s="1"/>
  <c r="CS84" i="14" s="1"/>
  <c r="W84" i="14"/>
  <c r="CO84" i="14" s="1"/>
  <c r="R84" i="14"/>
  <c r="V84" i="14"/>
  <c r="O84" i="14"/>
  <c r="CG84" i="14" s="1"/>
  <c r="Z157" i="13"/>
  <c r="CR157" i="13" s="1"/>
  <c r="CS157" i="13" s="1"/>
  <c r="V157" i="13"/>
  <c r="S157" i="13"/>
  <c r="O157" i="13"/>
  <c r="CG157" i="13" s="1"/>
  <c r="T157" i="13"/>
  <c r="CL157" i="13" s="1"/>
  <c r="W157" i="13"/>
  <c r="CO157" i="13" s="1"/>
  <c r="X157" i="13"/>
  <c r="CP157" i="13" s="1"/>
  <c r="M157" i="13"/>
  <c r="CE157" i="13" s="1"/>
  <c r="Q157" i="13"/>
  <c r="CI157" i="13" s="1"/>
  <c r="U157" i="13"/>
  <c r="CM157" i="13" s="1"/>
  <c r="P157" i="13"/>
  <c r="CH157" i="13" s="1"/>
  <c r="N157" i="13"/>
  <c r="Y157" i="13"/>
  <c r="CQ157" i="13" s="1"/>
  <c r="R157" i="13"/>
  <c r="CL40" i="14"/>
  <c r="CH40" i="14"/>
  <c r="CP111" i="13"/>
  <c r="CM111" i="13"/>
  <c r="CE39" i="14"/>
  <c r="CR109" i="13"/>
  <c r="CS109" i="13" s="1"/>
  <c r="CE109" i="13"/>
  <c r="DA70" i="12"/>
  <c r="DU70" i="12" s="1"/>
  <c r="CN70" i="12"/>
  <c r="CP70" i="12"/>
  <c r="CF106" i="13"/>
  <c r="CX106" i="13"/>
  <c r="DR106" i="13" s="1"/>
  <c r="CL106" i="13"/>
  <c r="CI107" i="13"/>
  <c r="DA107" i="13"/>
  <c r="DU107" i="13" s="1"/>
  <c r="CN107" i="13"/>
  <c r="CH42" i="14"/>
  <c r="CZ42" i="14"/>
  <c r="DT42" i="14" s="1"/>
  <c r="CK42" i="14"/>
  <c r="CM105" i="13"/>
  <c r="CR63" i="12"/>
  <c r="J63" i="12" s="1"/>
  <c r="CG63" i="12"/>
  <c r="CQ62" i="12"/>
  <c r="CP62" i="12"/>
  <c r="CZ38" i="14"/>
  <c r="DT38" i="14" s="1"/>
  <c r="CK38" i="14"/>
  <c r="CI69" i="12"/>
  <c r="CG38" i="14"/>
  <c r="CN112" i="13"/>
  <c r="DA112" i="13"/>
  <c r="DU112" i="13" s="1"/>
  <c r="CM66" i="12"/>
  <c r="CO66" i="12"/>
  <c r="CY73" i="12"/>
  <c r="DS73" i="12" s="1"/>
  <c r="CJ73" i="12"/>
  <c r="CN73" i="12"/>
  <c r="DA73" i="12"/>
  <c r="DU73" i="12" s="1"/>
  <c r="CH41" i="14"/>
  <c r="CF41" i="14"/>
  <c r="CX41" i="14"/>
  <c r="DR41" i="14" s="1"/>
  <c r="CQ104" i="13"/>
  <c r="CR72" i="12"/>
  <c r="CS72" i="12" s="1"/>
  <c r="DA72" i="12"/>
  <c r="DU72" i="12" s="1"/>
  <c r="CN72" i="12"/>
  <c r="CY67" i="12"/>
  <c r="DS67" i="12" s="1"/>
  <c r="CJ67" i="12"/>
  <c r="CY37" i="14"/>
  <c r="DS37" i="14" s="1"/>
  <c r="CJ37" i="14"/>
  <c r="DA37" i="14"/>
  <c r="DU37" i="14" s="1"/>
  <c r="CN37" i="14"/>
  <c r="CO108" i="13"/>
  <c r="CE108" i="13"/>
  <c r="CX114" i="13"/>
  <c r="DR114" i="13" s="1"/>
  <c r="CF114" i="13"/>
  <c r="CR64" i="12"/>
  <c r="CI64" i="12"/>
  <c r="CZ17" i="15"/>
  <c r="DT17" i="15" s="1"/>
  <c r="CK17" i="15"/>
  <c r="CG17" i="15"/>
  <c r="CG36" i="14"/>
  <c r="CI36" i="14"/>
  <c r="CR110" i="13"/>
  <c r="CS110" i="13" s="1"/>
  <c r="CP110" i="13"/>
  <c r="CE65" i="12"/>
  <c r="CG74" i="12"/>
  <c r="H101" i="12"/>
  <c r="CK115" i="13"/>
  <c r="CZ115" i="13"/>
  <c r="DT115" i="13" s="1"/>
  <c r="CH113" i="13"/>
  <c r="CM113" i="13"/>
  <c r="CN71" i="12"/>
  <c r="DA71" i="12"/>
  <c r="DU71" i="12" s="1"/>
  <c r="CR71" i="12"/>
  <c r="CS71" i="12" s="1"/>
  <c r="V96" i="12"/>
  <c r="S96" i="12"/>
  <c r="N96" i="12"/>
  <c r="Z96" i="12"/>
  <c r="CR96" i="12" s="1"/>
  <c r="CS96" i="12" s="1"/>
  <c r="Q96" i="12"/>
  <c r="CI96" i="12" s="1"/>
  <c r="Y96" i="12"/>
  <c r="CQ96" i="12" s="1"/>
  <c r="X96" i="12"/>
  <c r="CP96" i="12" s="1"/>
  <c r="O96" i="12"/>
  <c r="CG96" i="12" s="1"/>
  <c r="P96" i="12"/>
  <c r="CH96" i="12" s="1"/>
  <c r="M96" i="12"/>
  <c r="CE96" i="12" s="1"/>
  <c r="W96" i="12"/>
  <c r="CO96" i="12" s="1"/>
  <c r="T96" i="12"/>
  <c r="CL96" i="12" s="1"/>
  <c r="U96" i="12"/>
  <c r="CM96" i="12" s="1"/>
  <c r="R96" i="12"/>
  <c r="V88" i="12"/>
  <c r="U88" i="12"/>
  <c r="CM88" i="12" s="1"/>
  <c r="T88" i="12"/>
  <c r="CL88" i="12" s="1"/>
  <c r="S88" i="12"/>
  <c r="N88" i="12"/>
  <c r="M88" i="12"/>
  <c r="CE88" i="12" s="1"/>
  <c r="Z88" i="12"/>
  <c r="CR88" i="12" s="1"/>
  <c r="J88" i="12" s="1"/>
  <c r="W88" i="12"/>
  <c r="CO88" i="12" s="1"/>
  <c r="O88" i="12"/>
  <c r="CG88" i="12" s="1"/>
  <c r="P88" i="12"/>
  <c r="CH88" i="12" s="1"/>
  <c r="X88" i="12"/>
  <c r="CP88" i="12" s="1"/>
  <c r="Q88" i="12"/>
  <c r="CI88" i="12" s="1"/>
  <c r="R88" i="12"/>
  <c r="Y88" i="12"/>
  <c r="CQ88" i="12" s="1"/>
  <c r="S146" i="13"/>
  <c r="Z146" i="13"/>
  <c r="CR146" i="13" s="1"/>
  <c r="J146" i="13" s="1"/>
  <c r="W146" i="13"/>
  <c r="CO146" i="13" s="1"/>
  <c r="R146" i="13"/>
  <c r="U146" i="13"/>
  <c r="CM146" i="13" s="1"/>
  <c r="M146" i="13"/>
  <c r="CE146" i="13" s="1"/>
  <c r="P146" i="13"/>
  <c r="CH146" i="13" s="1"/>
  <c r="O146" i="13"/>
  <c r="CG146" i="13" s="1"/>
  <c r="Y146" i="13"/>
  <c r="CQ146" i="13" s="1"/>
  <c r="X146" i="13"/>
  <c r="CP146" i="13" s="1"/>
  <c r="T146" i="13"/>
  <c r="CL146" i="13" s="1"/>
  <c r="Q146" i="13"/>
  <c r="CI146" i="13" s="1"/>
  <c r="V146" i="13"/>
  <c r="N146" i="13"/>
  <c r="R82" i="14"/>
  <c r="W82" i="14"/>
  <c r="CO82" i="14" s="1"/>
  <c r="U82" i="14"/>
  <c r="CM82" i="14" s="1"/>
  <c r="Y82" i="14"/>
  <c r="CQ82" i="14" s="1"/>
  <c r="M82" i="14"/>
  <c r="CE82" i="14" s="1"/>
  <c r="Q82" i="14"/>
  <c r="CI82" i="14" s="1"/>
  <c r="O82" i="14"/>
  <c r="CG82" i="14" s="1"/>
  <c r="X82" i="14"/>
  <c r="CP82" i="14" s="1"/>
  <c r="T82" i="14"/>
  <c r="CL82" i="14" s="1"/>
  <c r="P82" i="14"/>
  <c r="CH82" i="14" s="1"/>
  <c r="Z82" i="14"/>
  <c r="CR82" i="14" s="1"/>
  <c r="J82" i="14" s="1"/>
  <c r="N82" i="14"/>
  <c r="S82" i="14"/>
  <c r="V82" i="14"/>
  <c r="CO40" i="14"/>
  <c r="CY40" i="14"/>
  <c r="DS40" i="14" s="1"/>
  <c r="CJ40" i="14"/>
  <c r="CK111" i="13"/>
  <c r="CZ111" i="13"/>
  <c r="DT111" i="13" s="1"/>
  <c r="CE111" i="13"/>
  <c r="CR39" i="14"/>
  <c r="J39" i="14" s="1"/>
  <c r="CG109" i="13"/>
  <c r="CL109" i="13"/>
  <c r="CL70" i="12"/>
  <c r="CE70" i="12"/>
  <c r="CJ106" i="13"/>
  <c r="CY106" i="13"/>
  <c r="DS106" i="13" s="1"/>
  <c r="CI106" i="13"/>
  <c r="CE107" i="13"/>
  <c r="CJ107" i="13"/>
  <c r="CY107" i="13"/>
  <c r="DS107" i="13" s="1"/>
  <c r="DZ107" i="13" s="1"/>
  <c r="EE107" i="13" s="1"/>
  <c r="CY42" i="14"/>
  <c r="DS42" i="14" s="1"/>
  <c r="CJ42" i="14"/>
  <c r="DA105" i="13"/>
  <c r="DU105" i="13" s="1"/>
  <c r="CN105" i="13"/>
  <c r="CY105" i="13"/>
  <c r="DS105" i="13" s="1"/>
  <c r="CJ105" i="13"/>
  <c r="CZ63" i="12"/>
  <c r="DT63" i="12" s="1"/>
  <c r="CK63" i="12"/>
  <c r="CM63" i="12"/>
  <c r="CE62" i="12"/>
  <c r="CO62" i="12"/>
  <c r="CX103" i="13"/>
  <c r="DR103" i="13" s="1"/>
  <c r="CF103" i="13"/>
  <c r="CQ69" i="12"/>
  <c r="CL69" i="12"/>
  <c r="DA68" i="12"/>
  <c r="DU68" i="12" s="1"/>
  <c r="CN68" i="12"/>
  <c r="CO38" i="14"/>
  <c r="CP112" i="13"/>
  <c r="CI112" i="13"/>
  <c r="CX66" i="12"/>
  <c r="DR66" i="12" s="1"/>
  <c r="CF66" i="12"/>
  <c r="CZ66" i="12"/>
  <c r="DT66" i="12" s="1"/>
  <c r="CK66" i="12"/>
  <c r="CZ73" i="12"/>
  <c r="DT73" i="12" s="1"/>
  <c r="CK73" i="12"/>
  <c r="CE73" i="12"/>
  <c r="CQ39" i="14"/>
  <c r="CO41" i="14"/>
  <c r="CY41" i="14"/>
  <c r="DS41" i="14" s="1"/>
  <c r="CJ41" i="14"/>
  <c r="CM104" i="13"/>
  <c r="CQ72" i="12"/>
  <c r="CH72" i="12"/>
  <c r="DA67" i="12"/>
  <c r="DU67" i="12" s="1"/>
  <c r="CN67" i="12"/>
  <c r="CZ37" i="14"/>
  <c r="DT37" i="14" s="1"/>
  <c r="CK37" i="14"/>
  <c r="CO37" i="14"/>
  <c r="CI108" i="13"/>
  <c r="CL108" i="13"/>
  <c r="CQ114" i="13"/>
  <c r="CZ64" i="12"/>
  <c r="DT64" i="12" s="1"/>
  <c r="CK64" i="12"/>
  <c r="CM64" i="12"/>
  <c r="DA17" i="15"/>
  <c r="DU17" i="15" s="1"/>
  <c r="CN17" i="15"/>
  <c r="CH17" i="15"/>
  <c r="CM36" i="14"/>
  <c r="CQ36" i="14"/>
  <c r="DA110" i="13"/>
  <c r="DU110" i="13" s="1"/>
  <c r="CN110" i="13"/>
  <c r="CZ65" i="12"/>
  <c r="DT65" i="12" s="1"/>
  <c r="CK65" i="12"/>
  <c r="CG65" i="12"/>
  <c r="CH115" i="13"/>
  <c r="DA115" i="13"/>
  <c r="DU115" i="13" s="1"/>
  <c r="CN115" i="13"/>
  <c r="CN113" i="13"/>
  <c r="DA113" i="13"/>
  <c r="DU113" i="13" s="1"/>
  <c r="CZ113" i="13"/>
  <c r="DT113" i="13" s="1"/>
  <c r="CK113" i="13"/>
  <c r="CY71" i="12"/>
  <c r="DS71" i="12" s="1"/>
  <c r="CJ71" i="12"/>
  <c r="CI71" i="12"/>
  <c r="V95" i="12"/>
  <c r="P95" i="12"/>
  <c r="CH95" i="12" s="1"/>
  <c r="O95" i="12"/>
  <c r="CG95" i="12" s="1"/>
  <c r="N95" i="12"/>
  <c r="X95" i="12"/>
  <c r="CP95" i="12" s="1"/>
  <c r="W95" i="12"/>
  <c r="CO95" i="12" s="1"/>
  <c r="T95" i="12"/>
  <c r="CL95" i="12" s="1"/>
  <c r="S95" i="12"/>
  <c r="R95" i="12"/>
  <c r="Z95" i="12"/>
  <c r="CR95" i="12" s="1"/>
  <c r="CS95" i="12" s="1"/>
  <c r="Q95" i="12"/>
  <c r="CI95" i="12" s="1"/>
  <c r="M95" i="12"/>
  <c r="CE95" i="12" s="1"/>
  <c r="U95" i="12"/>
  <c r="CM95" i="12" s="1"/>
  <c r="Y95" i="12"/>
  <c r="CQ95" i="12" s="1"/>
  <c r="Y93" i="12"/>
  <c r="CQ93" i="12" s="1"/>
  <c r="M93" i="12"/>
  <c r="CE93" i="12" s="1"/>
  <c r="U93" i="12"/>
  <c r="CM93" i="12" s="1"/>
  <c r="R93" i="12"/>
  <c r="Z93" i="12"/>
  <c r="CR93" i="12" s="1"/>
  <c r="CS93" i="12" s="1"/>
  <c r="N93" i="12"/>
  <c r="V93" i="12"/>
  <c r="W93" i="12"/>
  <c r="CO93" i="12" s="1"/>
  <c r="Q93" i="12"/>
  <c r="CI93" i="12" s="1"/>
  <c r="T93" i="12"/>
  <c r="CL93" i="12" s="1"/>
  <c r="X93" i="12"/>
  <c r="CP93" i="12" s="1"/>
  <c r="S93" i="12"/>
  <c r="O93" i="12"/>
  <c r="CG93" i="12" s="1"/>
  <c r="P93" i="12"/>
  <c r="CH93" i="12" s="1"/>
  <c r="M158" i="13"/>
  <c r="CE158" i="13" s="1"/>
  <c r="R158" i="13"/>
  <c r="U158" i="13"/>
  <c r="CM158" i="13" s="1"/>
  <c r="Q158" i="13"/>
  <c r="CI158" i="13" s="1"/>
  <c r="Y158" i="13"/>
  <c r="CQ158" i="13" s="1"/>
  <c r="V158" i="13"/>
  <c r="N158" i="13"/>
  <c r="O158" i="13"/>
  <c r="CG158" i="13" s="1"/>
  <c r="S158" i="13"/>
  <c r="W158" i="13"/>
  <c r="CO158" i="13" s="1"/>
  <c r="Z158" i="13"/>
  <c r="CR158" i="13" s="1"/>
  <c r="J158" i="13" s="1"/>
  <c r="T158" i="13"/>
  <c r="CL158" i="13" s="1"/>
  <c r="P158" i="13"/>
  <c r="CH158" i="13" s="1"/>
  <c r="X158" i="13"/>
  <c r="CP158" i="13" s="1"/>
  <c r="CG40" i="14"/>
  <c r="CZ40" i="14"/>
  <c r="DT40" i="14" s="1"/>
  <c r="CK40" i="14"/>
  <c r="CO111" i="13"/>
  <c r="CI39" i="14"/>
  <c r="CX109" i="13"/>
  <c r="DR109" i="13" s="1"/>
  <c r="CF109" i="13"/>
  <c r="CO109" i="13"/>
  <c r="CO70" i="12"/>
  <c r="CQ70" i="12"/>
  <c r="CH106" i="13"/>
  <c r="CZ106" i="13"/>
  <c r="DT106" i="13" s="1"/>
  <c r="CK106" i="13"/>
  <c r="CP107" i="13"/>
  <c r="CX107" i="13"/>
  <c r="DR107" i="13" s="1"/>
  <c r="CF107" i="13"/>
  <c r="CE42" i="14"/>
  <c r="CK105" i="13"/>
  <c r="CZ105" i="13"/>
  <c r="DT105" i="13" s="1"/>
  <c r="CE105" i="13"/>
  <c r="CO63" i="12"/>
  <c r="CY63" i="12"/>
  <c r="DS63" i="12" s="1"/>
  <c r="CJ63" i="12"/>
  <c r="CM62" i="12"/>
  <c r="CI62" i="12"/>
  <c r="CY56" i="8"/>
  <c r="DS56" i="8" s="1"/>
  <c r="R57" i="8"/>
  <c r="CZ56" i="8"/>
  <c r="DT56" i="8" s="1"/>
  <c r="S57" i="8"/>
  <c r="DT50" i="8"/>
  <c r="DS52" i="8"/>
  <c r="DS47" i="8"/>
  <c r="DU100" i="8"/>
  <c r="DS45" i="8"/>
  <c r="DU46" i="8"/>
  <c r="DR105" i="8"/>
  <c r="DS50" i="8"/>
  <c r="DU106" i="8"/>
  <c r="DS106" i="8"/>
  <c r="DR96" i="8"/>
  <c r="DR50" i="8"/>
  <c r="DS104" i="8"/>
  <c r="DR106" i="8"/>
  <c r="DT52" i="8"/>
  <c r="DT47" i="8"/>
  <c r="DT97" i="8"/>
  <c r="DT95" i="8"/>
  <c r="DT102" i="8"/>
  <c r="DS54" i="8"/>
  <c r="DU105" i="8"/>
  <c r="DR47" i="8"/>
  <c r="DS100" i="8"/>
  <c r="DU97" i="8"/>
  <c r="DS46" i="8"/>
  <c r="DT54" i="8"/>
  <c r="DU48" i="8"/>
  <c r="DS105" i="8"/>
  <c r="DR100" i="8"/>
  <c r="DT53" i="8"/>
  <c r="DT45" i="8"/>
  <c r="DS98" i="8"/>
  <c r="DR46" i="8"/>
  <c r="DS95" i="8"/>
  <c r="DS55" i="8"/>
  <c r="DR55" i="8"/>
  <c r="DR99" i="8"/>
  <c r="DR102" i="8"/>
  <c r="DR54" i="8"/>
  <c r="DR48" i="8"/>
  <c r="DT100" i="8"/>
  <c r="DR53" i="8"/>
  <c r="DR45" i="8"/>
  <c r="DS97" i="8"/>
  <c r="DT46" i="8"/>
  <c r="DU55" i="8"/>
  <c r="DU51" i="8"/>
  <c r="DU102" i="8"/>
  <c r="DU101" i="8"/>
  <c r="DU54" i="8"/>
  <c r="DU96" i="8"/>
  <c r="DS48" i="8"/>
  <c r="DT105" i="8"/>
  <c r="DU52" i="8"/>
  <c r="DU47" i="8"/>
  <c r="DU53" i="8"/>
  <c r="DU45" i="8"/>
  <c r="DU50" i="8"/>
  <c r="DT98" i="8"/>
  <c r="DU104" i="8"/>
  <c r="DR95" i="8"/>
  <c r="DT51" i="8"/>
  <c r="DT99" i="8"/>
  <c r="DS96" i="8"/>
  <c r="DU98" i="8"/>
  <c r="DR52" i="8"/>
  <c r="DR104" i="8"/>
  <c r="DU95" i="8"/>
  <c r="DR49" i="8"/>
  <c r="DS49" i="8"/>
  <c r="DS51" i="8"/>
  <c r="DS102" i="8"/>
  <c r="DS101" i="8"/>
  <c r="DR56" i="8"/>
  <c r="DT106" i="8"/>
  <c r="DS53" i="8"/>
  <c r="DR98" i="8"/>
  <c r="DT104" i="8"/>
  <c r="DU49" i="8"/>
  <c r="DT49" i="8"/>
  <c r="DT55" i="8"/>
  <c r="DR51" i="8"/>
  <c r="DT96" i="8"/>
  <c r="DT48" i="8"/>
  <c r="DU56" i="8"/>
  <c r="CG104" i="8"/>
  <c r="CF106" i="8"/>
  <c r="CE50" i="8"/>
  <c r="CH50" i="8"/>
  <c r="CJ106" i="8"/>
  <c r="CH104" i="8"/>
  <c r="CK50" i="8"/>
  <c r="CR106" i="8"/>
  <c r="CS106" i="8" s="1"/>
  <c r="CP106" i="8"/>
  <c r="CN106" i="8"/>
  <c r="CE104" i="8"/>
  <c r="CI50" i="8"/>
  <c r="CN50" i="8"/>
  <c r="CI104" i="8"/>
  <c r="CQ104" i="8"/>
  <c r="CJ50" i="8"/>
  <c r="CO50" i="8"/>
  <c r="CG106" i="8"/>
  <c r="CK106" i="8"/>
  <c r="CI106" i="8"/>
  <c r="CN104" i="8"/>
  <c r="CJ104" i="8"/>
  <c r="CG50" i="8"/>
  <c r="CR104" i="8"/>
  <c r="J104" i="8" s="1"/>
  <c r="CO106" i="8"/>
  <c r="CQ50" i="8"/>
  <c r="CP104" i="8"/>
  <c r="CM104" i="8"/>
  <c r="CH106" i="8"/>
  <c r="CL106" i="8"/>
  <c r="CL50" i="8"/>
  <c r="CE106" i="8"/>
  <c r="CR50" i="8"/>
  <c r="CS50" i="8" s="1"/>
  <c r="CO102" i="8"/>
  <c r="CM106" i="8"/>
  <c r="CQ106" i="8"/>
  <c r="CM50" i="8"/>
  <c r="CF104" i="8"/>
  <c r="CK104" i="8"/>
  <c r="CP50" i="8"/>
  <c r="CF50" i="8"/>
  <c r="CL104" i="8"/>
  <c r="CQ52" i="8"/>
  <c r="CF52" i="8"/>
  <c r="CQ47" i="8"/>
  <c r="CK47" i="8"/>
  <c r="CN100" i="8"/>
  <c r="CH100" i="8"/>
  <c r="CL53" i="8"/>
  <c r="CH53" i="8"/>
  <c r="CR45" i="8"/>
  <c r="CK45" i="8"/>
  <c r="CM98" i="8"/>
  <c r="CG98" i="8"/>
  <c r="CK97" i="8"/>
  <c r="CG46" i="8"/>
  <c r="CF46" i="8"/>
  <c r="CN95" i="8"/>
  <c r="CF49" i="8"/>
  <c r="CJ49" i="8"/>
  <c r="CG55" i="8"/>
  <c r="CE55" i="8"/>
  <c r="CN51" i="8"/>
  <c r="CI51" i="8"/>
  <c r="CO99" i="8"/>
  <c r="CR102" i="8"/>
  <c r="CG102" i="8"/>
  <c r="CN54" i="8"/>
  <c r="CE96" i="8"/>
  <c r="CK96" i="8"/>
  <c r="CM48" i="8"/>
  <c r="CF56" i="8"/>
  <c r="CQ105" i="8"/>
  <c r="CN105" i="8"/>
  <c r="CH52" i="8"/>
  <c r="CO52" i="8"/>
  <c r="CF47" i="8"/>
  <c r="CL47" i="8"/>
  <c r="CQ100" i="8"/>
  <c r="CP100" i="8"/>
  <c r="CM53" i="8"/>
  <c r="CP53" i="8"/>
  <c r="CH45" i="8"/>
  <c r="CF45" i="8"/>
  <c r="CQ98" i="8"/>
  <c r="CO98" i="8"/>
  <c r="CI97" i="8"/>
  <c r="CN97" i="8"/>
  <c r="CO46" i="8"/>
  <c r="CK46" i="8"/>
  <c r="CG95" i="8"/>
  <c r="CH95" i="8"/>
  <c r="CN49" i="8"/>
  <c r="CK49" i="8"/>
  <c r="CH55" i="8"/>
  <c r="CM55" i="8"/>
  <c r="CK51" i="8"/>
  <c r="CQ51" i="8"/>
  <c r="CJ102" i="8"/>
  <c r="CR54" i="8"/>
  <c r="CH54" i="8"/>
  <c r="CF96" i="8"/>
  <c r="CL96" i="8"/>
  <c r="CR48" i="8"/>
  <c r="CN48" i="8"/>
  <c r="CN56" i="8"/>
  <c r="CJ105" i="8"/>
  <c r="CG105" i="8"/>
  <c r="CJ52" i="8"/>
  <c r="CP52" i="8"/>
  <c r="CG47" i="8"/>
  <c r="CE47" i="8"/>
  <c r="CE100" i="8"/>
  <c r="CJ100" i="8"/>
  <c r="CQ53" i="8"/>
  <c r="CI45" i="8"/>
  <c r="CN45" i="8"/>
  <c r="CJ98" i="8"/>
  <c r="CH98" i="8"/>
  <c r="CQ97" i="8"/>
  <c r="CH46" i="8"/>
  <c r="CL95" i="8"/>
  <c r="CP95" i="8"/>
  <c r="CH49" i="8"/>
  <c r="CL49" i="8"/>
  <c r="CJ55" i="8"/>
  <c r="CF55" i="8"/>
  <c r="CL51" i="8"/>
  <c r="CJ51" i="8"/>
  <c r="CI102" i="8"/>
  <c r="CH102" i="8"/>
  <c r="CN101" i="8"/>
  <c r="CE54" i="8"/>
  <c r="CP54" i="8"/>
  <c r="CG96" i="8"/>
  <c r="CQ48" i="8"/>
  <c r="CF48" i="8"/>
  <c r="CR56" i="8"/>
  <c r="CG56" i="8"/>
  <c r="CR105" i="8"/>
  <c r="CO105" i="8"/>
  <c r="CK52" i="8"/>
  <c r="CL52" i="8"/>
  <c r="CO47" i="8"/>
  <c r="CM47" i="8"/>
  <c r="CF100" i="8"/>
  <c r="CR100" i="8"/>
  <c r="CK53" i="8"/>
  <c r="CQ45" i="8"/>
  <c r="CG45" i="8"/>
  <c r="CR98" i="8"/>
  <c r="CP98" i="8"/>
  <c r="CI46" i="8"/>
  <c r="CK95" i="8"/>
  <c r="CP49" i="8"/>
  <c r="CO55" i="8"/>
  <c r="CN55" i="8"/>
  <c r="CM51" i="8"/>
  <c r="CF51" i="8"/>
  <c r="CM99" i="8"/>
  <c r="CR99" i="8"/>
  <c r="CE102" i="8"/>
  <c r="CP102" i="8"/>
  <c r="CQ101" i="8"/>
  <c r="CG54" i="8"/>
  <c r="CI54" i="8"/>
  <c r="CO96" i="8"/>
  <c r="CH103" i="8"/>
  <c r="CJ48" i="8"/>
  <c r="CG48" i="8"/>
  <c r="CK56" i="8"/>
  <c r="CO56" i="8"/>
  <c r="CK105" i="8"/>
  <c r="CI52" i="8"/>
  <c r="CH47" i="8"/>
  <c r="CN47" i="8"/>
  <c r="CI100" i="8"/>
  <c r="CK100" i="8"/>
  <c r="CR53" i="8"/>
  <c r="CF53" i="8"/>
  <c r="CP45" i="8"/>
  <c r="CO45" i="8"/>
  <c r="CK98" i="8"/>
  <c r="CO97" i="8"/>
  <c r="CR97" i="8"/>
  <c r="CR46" i="8"/>
  <c r="CQ46" i="8"/>
  <c r="CO95" i="8"/>
  <c r="CQ95" i="8"/>
  <c r="CG49" i="8"/>
  <c r="CI55" i="8"/>
  <c r="CG51" i="8"/>
  <c r="CE51" i="8"/>
  <c r="CF99" i="8"/>
  <c r="CK102" i="8"/>
  <c r="CJ101" i="8"/>
  <c r="CL54" i="8"/>
  <c r="CQ54" i="8"/>
  <c r="CM96" i="8"/>
  <c r="CH96" i="8"/>
  <c r="CL48" i="8"/>
  <c r="CO48" i="8"/>
  <c r="CJ56" i="8"/>
  <c r="CH56" i="8"/>
  <c r="CL105" i="8"/>
  <c r="CM52" i="8"/>
  <c r="CP47" i="8"/>
  <c r="CM100" i="8"/>
  <c r="CL100" i="8"/>
  <c r="CE53" i="8"/>
  <c r="CN53" i="8"/>
  <c r="CJ45" i="8"/>
  <c r="CE45" i="8"/>
  <c r="CL98" i="8"/>
  <c r="CP97" i="8"/>
  <c r="CL46" i="8"/>
  <c r="CN46" i="8"/>
  <c r="CE95" i="8"/>
  <c r="CJ95" i="8"/>
  <c r="CR49" i="8"/>
  <c r="CQ49" i="8"/>
  <c r="CQ55" i="8"/>
  <c r="CO51" i="8"/>
  <c r="CN99" i="8"/>
  <c r="CL102" i="8"/>
  <c r="CO54" i="8"/>
  <c r="CJ54" i="8"/>
  <c r="CN96" i="8"/>
  <c r="CP96" i="8"/>
  <c r="CL103" i="8"/>
  <c r="CI103" i="8"/>
  <c r="CI48" i="8"/>
  <c r="CH48" i="8"/>
  <c r="CL56" i="8"/>
  <c r="CP56" i="8"/>
  <c r="CP105" i="8"/>
  <c r="CE105" i="8"/>
  <c r="CR52" i="8"/>
  <c r="CE52" i="8"/>
  <c r="CI47" i="8"/>
  <c r="CG100" i="8"/>
  <c r="CI53" i="8"/>
  <c r="CG53" i="8"/>
  <c r="CL45" i="8"/>
  <c r="CE98" i="8"/>
  <c r="CF98" i="8"/>
  <c r="CE46" i="8"/>
  <c r="CP46" i="8"/>
  <c r="CM95" i="8"/>
  <c r="CR95" i="8"/>
  <c r="CE49" i="8"/>
  <c r="CO49" i="8"/>
  <c r="CR55" i="8"/>
  <c r="CK55" i="8"/>
  <c r="CH51" i="8"/>
  <c r="CM102" i="8"/>
  <c r="CF102" i="8"/>
  <c r="CL101" i="8"/>
  <c r="CM54" i="8"/>
  <c r="CK54" i="8"/>
  <c r="CQ96" i="8"/>
  <c r="CJ96" i="8"/>
  <c r="CK48" i="8"/>
  <c r="CP48" i="8"/>
  <c r="CE56" i="8"/>
  <c r="CI56" i="8"/>
  <c r="CH105" i="8"/>
  <c r="CM105" i="8"/>
  <c r="CO104" i="8"/>
  <c r="CG52" i="8"/>
  <c r="CN52" i="8"/>
  <c r="CR47" i="8"/>
  <c r="CJ47" i="8"/>
  <c r="CO100" i="8"/>
  <c r="CJ53" i="8"/>
  <c r="CO53" i="8"/>
  <c r="CM45" i="8"/>
  <c r="CI98" i="8"/>
  <c r="CN98" i="8"/>
  <c r="CM97" i="8"/>
  <c r="CM46" i="8"/>
  <c r="CJ46" i="8"/>
  <c r="CF95" i="8"/>
  <c r="CM49" i="8"/>
  <c r="CI49" i="8"/>
  <c r="CP55" i="8"/>
  <c r="CL55" i="8"/>
  <c r="CR51" i="8"/>
  <c r="CP51" i="8"/>
  <c r="CQ102" i="8"/>
  <c r="CN102" i="8"/>
  <c r="CE101" i="8"/>
  <c r="CF54" i="8"/>
  <c r="CI96" i="8"/>
  <c r="CR96" i="8"/>
  <c r="CE48" i="8"/>
  <c r="CM56" i="8"/>
  <c r="CQ56" i="8"/>
  <c r="CI105" i="8"/>
  <c r="CF105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CJ97" i="8" l="1"/>
  <c r="CJ99" i="8"/>
  <c r="CS149" i="13"/>
  <c r="DZ41" i="14"/>
  <c r="EE41" i="14" s="1"/>
  <c r="CS83" i="14"/>
  <c r="CS106" i="13"/>
  <c r="CF103" i="8"/>
  <c r="CK103" i="8"/>
  <c r="CF101" i="8"/>
  <c r="CJ103" i="8"/>
  <c r="CK99" i="8"/>
  <c r="DY114" i="13"/>
  <c r="ED114" i="13" s="1"/>
  <c r="EQ136" i="13" s="1"/>
  <c r="EY136" i="13" s="1"/>
  <c r="FI136" i="13" s="1"/>
  <c r="DZ67" i="12"/>
  <c r="EE67" i="12" s="1"/>
  <c r="ER81" i="12" s="1"/>
  <c r="FB81" i="12" s="1"/>
  <c r="CF97" i="8"/>
  <c r="CK101" i="8"/>
  <c r="CN103" i="8"/>
  <c r="DZ74" i="12"/>
  <c r="EE73" i="12" s="1"/>
  <c r="CS148" i="13"/>
  <c r="CS150" i="13"/>
  <c r="DZ42" i="14"/>
  <c r="EE42" i="14" s="1"/>
  <c r="CS105" i="13"/>
  <c r="CS147" i="13"/>
  <c r="DY62" i="12"/>
  <c r="CS79" i="14"/>
  <c r="CS81" i="14"/>
  <c r="CS39" i="14"/>
  <c r="DY40" i="14"/>
  <c r="ED40" i="14" s="1"/>
  <c r="DY41" i="14"/>
  <c r="ED41" i="14" s="1"/>
  <c r="CS38" i="14"/>
  <c r="DY109" i="13"/>
  <c r="ED109" i="13" s="1"/>
  <c r="EQ125" i="13" s="1"/>
  <c r="EY125" i="13" s="1"/>
  <c r="FI125" i="13" s="1"/>
  <c r="DY103" i="13"/>
  <c r="ED103" i="13" s="1"/>
  <c r="DZ112" i="13"/>
  <c r="EE112" i="13" s="1"/>
  <c r="ER134" i="13" s="1"/>
  <c r="EZ134" i="13" s="1"/>
  <c r="FJ134" i="13" s="1"/>
  <c r="DZ109" i="13"/>
  <c r="EE109" i="13" s="1"/>
  <c r="ER128" i="13" s="1"/>
  <c r="EZ128" i="13" s="1"/>
  <c r="FJ128" i="13" s="1"/>
  <c r="DY107" i="13"/>
  <c r="ED107" i="13" s="1"/>
  <c r="DZ68" i="12"/>
  <c r="DZ71" i="12"/>
  <c r="EE70" i="12" s="1"/>
  <c r="ER74" i="12" s="1"/>
  <c r="FB74" i="12" s="1"/>
  <c r="DZ69" i="12"/>
  <c r="EE68" i="12" s="1"/>
  <c r="ER70" i="12" s="1"/>
  <c r="FB70" i="12" s="1"/>
  <c r="DZ72" i="12"/>
  <c r="EE71" i="12" s="1"/>
  <c r="ER77" i="12" s="1"/>
  <c r="FB77" i="12" s="1"/>
  <c r="CS74" i="12"/>
  <c r="DY74" i="12"/>
  <c r="ED73" i="12" s="1"/>
  <c r="CS66" i="12"/>
  <c r="CS92" i="12"/>
  <c r="DZ63" i="12"/>
  <c r="EE63" i="12" s="1"/>
  <c r="ER65" i="12" s="1"/>
  <c r="FB65" i="12" s="1"/>
  <c r="DZ40" i="14"/>
  <c r="EE40" i="14" s="1"/>
  <c r="DY64" i="12"/>
  <c r="CS88" i="12"/>
  <c r="DZ113" i="13"/>
  <c r="EE113" i="13" s="1"/>
  <c r="ER135" i="13" s="1"/>
  <c r="EZ135" i="13" s="1"/>
  <c r="FJ135" i="13" s="1"/>
  <c r="CX93" i="12"/>
  <c r="DR93" i="12" s="1"/>
  <c r="CF93" i="12"/>
  <c r="CX95" i="12"/>
  <c r="DR95" i="12" s="1"/>
  <c r="CF95" i="12"/>
  <c r="CJ82" i="14"/>
  <c r="CY82" i="14"/>
  <c r="DS82" i="14" s="1"/>
  <c r="CY88" i="12"/>
  <c r="DS88" i="12" s="1"/>
  <c r="CJ88" i="12"/>
  <c r="CX88" i="12"/>
  <c r="DR88" i="12" s="1"/>
  <c r="CF88" i="12"/>
  <c r="CX96" i="12"/>
  <c r="DR96" i="12" s="1"/>
  <c r="CF96" i="12"/>
  <c r="CJ157" i="13"/>
  <c r="CY157" i="13"/>
  <c r="DS157" i="13" s="1"/>
  <c r="CY84" i="14"/>
  <c r="DS84" i="14" s="1"/>
  <c r="CJ84" i="14"/>
  <c r="CZ91" i="12"/>
  <c r="DT91" i="12" s="1"/>
  <c r="CK91" i="12"/>
  <c r="DA91" i="12"/>
  <c r="DU91" i="12" s="1"/>
  <c r="CN91" i="12"/>
  <c r="EQ158" i="13"/>
  <c r="EY158" i="13" s="1"/>
  <c r="EQ115" i="13"/>
  <c r="EY115" i="13" s="1"/>
  <c r="FI115" i="13" s="1"/>
  <c r="EQ110" i="13"/>
  <c r="EY110" i="13" s="1"/>
  <c r="FI110" i="13" s="1"/>
  <c r="EQ112" i="13"/>
  <c r="EY112" i="13" s="1"/>
  <c r="FI112" i="13" s="1"/>
  <c r="EQ114" i="13"/>
  <c r="EY114" i="13" s="1"/>
  <c r="FI114" i="13" s="1"/>
  <c r="EQ113" i="13"/>
  <c r="EY113" i="13" s="1"/>
  <c r="FI113" i="13" s="1"/>
  <c r="EQ111" i="13"/>
  <c r="EY111" i="13" s="1"/>
  <c r="FI111" i="13" s="1"/>
  <c r="CN153" i="13"/>
  <c r="DA153" i="13"/>
  <c r="DU153" i="13" s="1"/>
  <c r="CX148" i="13"/>
  <c r="DR148" i="13" s="1"/>
  <c r="CF148" i="13"/>
  <c r="DY113" i="13"/>
  <c r="ED113" i="13" s="1"/>
  <c r="EQ135" i="13" s="1"/>
  <c r="EY135" i="13" s="1"/>
  <c r="FI135" i="13" s="1"/>
  <c r="DY111" i="13"/>
  <c r="ED111" i="13" s="1"/>
  <c r="EQ132" i="13" s="1"/>
  <c r="EY132" i="13" s="1"/>
  <c r="FI132" i="13" s="1"/>
  <c r="CK149" i="13"/>
  <c r="CZ149" i="13"/>
  <c r="DT149" i="13" s="1"/>
  <c r="CX94" i="12"/>
  <c r="DR94" i="12" s="1"/>
  <c r="CF94" i="12"/>
  <c r="CY94" i="12"/>
  <c r="DS94" i="12" s="1"/>
  <c r="CJ94" i="12"/>
  <c r="DZ36" i="14"/>
  <c r="ER133" i="13"/>
  <c r="EZ133" i="13" s="1"/>
  <c r="FJ133" i="13" s="1"/>
  <c r="CY85" i="14"/>
  <c r="DS85" i="14" s="1"/>
  <c r="CJ85" i="14"/>
  <c r="CJ151" i="13"/>
  <c r="CY151" i="13"/>
  <c r="DS151" i="13" s="1"/>
  <c r="DA89" i="12"/>
  <c r="DU89" i="12" s="1"/>
  <c r="CN89" i="12"/>
  <c r="CX81" i="14"/>
  <c r="DR81" i="14" s="1"/>
  <c r="CF81" i="14"/>
  <c r="CK147" i="13"/>
  <c r="CZ147" i="13"/>
  <c r="DT147" i="13" s="1"/>
  <c r="CY92" i="12"/>
  <c r="DS92" i="12" s="1"/>
  <c r="CJ92" i="12"/>
  <c r="DY65" i="12"/>
  <c r="CZ90" i="12"/>
  <c r="DT90" i="12" s="1"/>
  <c r="CK90" i="12"/>
  <c r="CZ99" i="12"/>
  <c r="DT99" i="12" s="1"/>
  <c r="CK99" i="12"/>
  <c r="CS146" i="13"/>
  <c r="ER125" i="13"/>
  <c r="EZ125" i="13" s="1"/>
  <c r="FJ125" i="13" s="1"/>
  <c r="ER127" i="13"/>
  <c r="EZ127" i="13" s="1"/>
  <c r="FJ127" i="13" s="1"/>
  <c r="CX147" i="13"/>
  <c r="DR147" i="13" s="1"/>
  <c r="CF147" i="13"/>
  <c r="DY66" i="12"/>
  <c r="ED66" i="12" s="1"/>
  <c r="CS37" i="14"/>
  <c r="CX60" i="15"/>
  <c r="DR60" i="15" s="1"/>
  <c r="CF60" i="15"/>
  <c r="DA100" i="12"/>
  <c r="DU100" i="12" s="1"/>
  <c r="CN100" i="12"/>
  <c r="DA83" i="14"/>
  <c r="DU83" i="14" s="1"/>
  <c r="CN83" i="14"/>
  <c r="CZ81" i="14"/>
  <c r="DT81" i="14" s="1"/>
  <c r="CK81" i="14"/>
  <c r="CN158" i="13"/>
  <c r="DA158" i="13"/>
  <c r="DU158" i="13" s="1"/>
  <c r="CZ93" i="12"/>
  <c r="DT93" i="12" s="1"/>
  <c r="CK93" i="12"/>
  <c r="CY93" i="12"/>
  <c r="DS93" i="12" s="1"/>
  <c r="CJ93" i="12"/>
  <c r="DA146" i="13"/>
  <c r="DU146" i="13" s="1"/>
  <c r="CN146" i="13"/>
  <c r="DA96" i="12"/>
  <c r="DU96" i="12" s="1"/>
  <c r="CN96" i="12"/>
  <c r="CX157" i="13"/>
  <c r="DR157" i="13" s="1"/>
  <c r="CF157" i="13"/>
  <c r="CX84" i="14"/>
  <c r="DR84" i="14" s="1"/>
  <c r="CF84" i="14"/>
  <c r="CF152" i="13"/>
  <c r="CX152" i="13"/>
  <c r="DR152" i="13" s="1"/>
  <c r="CX98" i="12"/>
  <c r="DR98" i="12" s="1"/>
  <c r="CF98" i="12"/>
  <c r="CY98" i="12"/>
  <c r="DS98" i="12" s="1"/>
  <c r="CJ98" i="12"/>
  <c r="DY68" i="12"/>
  <c r="CY60" i="15"/>
  <c r="DS60" i="15" s="1"/>
  <c r="CJ60" i="15"/>
  <c r="DA60" i="15"/>
  <c r="DU60" i="15" s="1"/>
  <c r="CN60" i="15"/>
  <c r="CN97" i="12"/>
  <c r="DA97" i="12"/>
  <c r="DU97" i="12" s="1"/>
  <c r="CY100" i="12"/>
  <c r="DS100" i="12" s="1"/>
  <c r="CJ100" i="12"/>
  <c r="CY149" i="13"/>
  <c r="DS149" i="13" s="1"/>
  <c r="CJ149" i="13"/>
  <c r="CY83" i="14"/>
  <c r="DS83" i="14" s="1"/>
  <c r="CJ83" i="14"/>
  <c r="CF155" i="13"/>
  <c r="CX155" i="13"/>
  <c r="DR155" i="13" s="1"/>
  <c r="CZ94" i="12"/>
  <c r="DT94" i="12" s="1"/>
  <c r="CK94" i="12"/>
  <c r="CS104" i="13"/>
  <c r="CZ151" i="13"/>
  <c r="DT151" i="13" s="1"/>
  <c r="CK151" i="13"/>
  <c r="CX89" i="12"/>
  <c r="DR89" i="12" s="1"/>
  <c r="CF89" i="12"/>
  <c r="DA81" i="14"/>
  <c r="DU81" i="14" s="1"/>
  <c r="CN81" i="14"/>
  <c r="CY154" i="13"/>
  <c r="DS154" i="13" s="1"/>
  <c r="CJ154" i="13"/>
  <c r="DA92" i="12"/>
  <c r="DU92" i="12" s="1"/>
  <c r="CN92" i="12"/>
  <c r="CS107" i="13"/>
  <c r="CX150" i="13"/>
  <c r="DR150" i="13" s="1"/>
  <c r="CF150" i="13"/>
  <c r="CX99" i="12"/>
  <c r="DR99" i="12" s="1"/>
  <c r="CF99" i="12"/>
  <c r="DZ104" i="13"/>
  <c r="EE104" i="13" s="1"/>
  <c r="DY112" i="13"/>
  <c r="ED112" i="13" s="1"/>
  <c r="CX146" i="13"/>
  <c r="DR146" i="13" s="1"/>
  <c r="CF146" i="13"/>
  <c r="CZ88" i="12"/>
  <c r="DT88" i="12" s="1"/>
  <c r="CK88" i="12"/>
  <c r="CX153" i="13"/>
  <c r="DR153" i="13" s="1"/>
  <c r="CF153" i="13"/>
  <c r="DA94" i="12"/>
  <c r="DU94" i="12" s="1"/>
  <c r="CN94" i="12"/>
  <c r="CY89" i="12"/>
  <c r="DS89" i="12" s="1"/>
  <c r="CJ89" i="12"/>
  <c r="CY95" i="12"/>
  <c r="DS95" i="12" s="1"/>
  <c r="CJ95" i="12"/>
  <c r="DA95" i="12"/>
  <c r="DU95" i="12" s="1"/>
  <c r="CN95" i="12"/>
  <c r="DA82" i="14"/>
  <c r="DU82" i="14" s="1"/>
  <c r="CN82" i="14"/>
  <c r="CJ146" i="13"/>
  <c r="CY146" i="13"/>
  <c r="DS146" i="13" s="1"/>
  <c r="DY106" i="13"/>
  <c r="ED106" i="13" s="1"/>
  <c r="EQ120" i="13" s="1"/>
  <c r="EY120" i="13" s="1"/>
  <c r="FI120" i="13" s="1"/>
  <c r="CK157" i="13"/>
  <c r="CZ157" i="13"/>
  <c r="DT157" i="13" s="1"/>
  <c r="CK84" i="14"/>
  <c r="CZ84" i="14"/>
  <c r="DT84" i="14" s="1"/>
  <c r="DA98" i="12"/>
  <c r="DU98" i="12" s="1"/>
  <c r="CN98" i="12"/>
  <c r="CS91" i="12"/>
  <c r="J91" i="12"/>
  <c r="DZ65" i="12"/>
  <c r="EE65" i="12" s="1"/>
  <c r="ER67" i="12" s="1"/>
  <c r="FB67" i="12" s="1"/>
  <c r="CS60" i="15"/>
  <c r="J60" i="15"/>
  <c r="CJ80" i="14"/>
  <c r="CY80" i="14"/>
  <c r="DS80" i="14" s="1"/>
  <c r="CS100" i="12"/>
  <c r="J100" i="12"/>
  <c r="DY70" i="12"/>
  <c r="ED69" i="12" s="1"/>
  <c r="DZ111" i="13"/>
  <c r="EE111" i="13" s="1"/>
  <c r="ER132" i="13" s="1"/>
  <c r="EZ132" i="13" s="1"/>
  <c r="FJ132" i="13" s="1"/>
  <c r="CN149" i="13"/>
  <c r="DA149" i="13"/>
  <c r="DU149" i="13" s="1"/>
  <c r="CN155" i="13"/>
  <c r="DA155" i="13"/>
  <c r="DU155" i="13" s="1"/>
  <c r="DZ17" i="15"/>
  <c r="CS36" i="14"/>
  <c r="CF79" i="14"/>
  <c r="CX79" i="14"/>
  <c r="DR79" i="14" s="1"/>
  <c r="CS65" i="12"/>
  <c r="J65" i="12"/>
  <c r="CZ154" i="13"/>
  <c r="DT154" i="13" s="1"/>
  <c r="CK154" i="13"/>
  <c r="CY147" i="13"/>
  <c r="DS147" i="13" s="1"/>
  <c r="CJ147" i="13"/>
  <c r="DY110" i="13"/>
  <c r="ED110" i="13" s="1"/>
  <c r="DY67" i="12"/>
  <c r="ED67" i="12" s="1"/>
  <c r="DY39" i="14"/>
  <c r="ED39" i="14" s="1"/>
  <c r="CX156" i="13"/>
  <c r="DR156" i="13" s="1"/>
  <c r="CF156" i="13"/>
  <c r="CY150" i="13"/>
  <c r="DS150" i="13" s="1"/>
  <c r="CJ150" i="13"/>
  <c r="CZ95" i="12"/>
  <c r="DT95" i="12" s="1"/>
  <c r="CK95" i="12"/>
  <c r="CZ82" i="14"/>
  <c r="DT82" i="14" s="1"/>
  <c r="CK82" i="14"/>
  <c r="DA88" i="12"/>
  <c r="DU88" i="12" s="1"/>
  <c r="CN88" i="12"/>
  <c r="CN157" i="13"/>
  <c r="DA157" i="13"/>
  <c r="DU157" i="13" s="1"/>
  <c r="DA152" i="13"/>
  <c r="DU152" i="13" s="1"/>
  <c r="CN152" i="13"/>
  <c r="CZ98" i="12"/>
  <c r="DT98" i="12" s="1"/>
  <c r="CK98" i="12"/>
  <c r="CX91" i="12"/>
  <c r="DR91" i="12" s="1"/>
  <c r="CF91" i="12"/>
  <c r="DZ115" i="13"/>
  <c r="EE115" i="13" s="1"/>
  <c r="DZ114" i="13"/>
  <c r="EE114" i="13" s="1"/>
  <c r="CK153" i="13"/>
  <c r="CZ153" i="13"/>
  <c r="DT153" i="13" s="1"/>
  <c r="CX97" i="12"/>
  <c r="DR97" i="12" s="1"/>
  <c r="CF97" i="12"/>
  <c r="CX100" i="12"/>
  <c r="DR100" i="12" s="1"/>
  <c r="DY100" i="12" s="1"/>
  <c r="ED99" i="12" s="1"/>
  <c r="CF100" i="12"/>
  <c r="DZ38" i="14"/>
  <c r="EE38" i="14" s="1"/>
  <c r="DY63" i="12"/>
  <c r="CY79" i="14"/>
  <c r="DS79" i="14" s="1"/>
  <c r="CJ79" i="14"/>
  <c r="CS62" i="12"/>
  <c r="CX154" i="13"/>
  <c r="DR154" i="13" s="1"/>
  <c r="CF154" i="13"/>
  <c r="DA147" i="13"/>
  <c r="DU147" i="13" s="1"/>
  <c r="CN147" i="13"/>
  <c r="DY69" i="12"/>
  <c r="ED68" i="12" s="1"/>
  <c r="CY99" i="12"/>
  <c r="DS99" i="12" s="1"/>
  <c r="CJ99" i="12"/>
  <c r="DA99" i="12"/>
  <c r="DU99" i="12" s="1"/>
  <c r="CN99" i="12"/>
  <c r="DY37" i="14"/>
  <c r="ED37" i="14" s="1"/>
  <c r="DZ105" i="13"/>
  <c r="EE105" i="13" s="1"/>
  <c r="CF82" i="14"/>
  <c r="CX82" i="14"/>
  <c r="DR82" i="14" s="1"/>
  <c r="CY96" i="12"/>
  <c r="DS96" i="12" s="1"/>
  <c r="CJ96" i="12"/>
  <c r="DZ73" i="12"/>
  <c r="EE72" i="12" s="1"/>
  <c r="CZ152" i="13"/>
  <c r="DT152" i="13" s="1"/>
  <c r="CK152" i="13"/>
  <c r="CZ60" i="15"/>
  <c r="DT60" i="15" s="1"/>
  <c r="CK60" i="15"/>
  <c r="CF80" i="14"/>
  <c r="CX80" i="14"/>
  <c r="DR80" i="14" s="1"/>
  <c r="CS80" i="14"/>
  <c r="J80" i="14"/>
  <c r="CZ100" i="12"/>
  <c r="DT100" i="12" s="1"/>
  <c r="CK100" i="12"/>
  <c r="CF83" i="14"/>
  <c r="CX83" i="14"/>
  <c r="DR83" i="14" s="1"/>
  <c r="CK155" i="13"/>
  <c r="CZ155" i="13"/>
  <c r="DT155" i="13" s="1"/>
  <c r="CS158" i="13"/>
  <c r="CS63" i="12"/>
  <c r="CX85" i="14"/>
  <c r="DR85" i="14" s="1"/>
  <c r="CF85" i="14"/>
  <c r="CK79" i="14"/>
  <c r="CZ79" i="14"/>
  <c r="DT79" i="14" s="1"/>
  <c r="CN79" i="14"/>
  <c r="DA79" i="14"/>
  <c r="DU79" i="14" s="1"/>
  <c r="CN151" i="13"/>
  <c r="DA151" i="13"/>
  <c r="DU151" i="13" s="1"/>
  <c r="CZ89" i="12"/>
  <c r="DT89" i="12" s="1"/>
  <c r="CK89" i="12"/>
  <c r="DY42" i="14"/>
  <c r="ED42" i="14" s="1"/>
  <c r="CY81" i="14"/>
  <c r="DS81" i="14" s="1"/>
  <c r="CJ81" i="14"/>
  <c r="DY72" i="12"/>
  <c r="ED71" i="12" s="1"/>
  <c r="EQ77" i="12" s="1"/>
  <c r="FA77" i="12" s="1"/>
  <c r="CS40" i="14"/>
  <c r="J40" i="14"/>
  <c r="CK156" i="13"/>
  <c r="CZ156" i="13"/>
  <c r="DT156" i="13" s="1"/>
  <c r="CN156" i="13"/>
  <c r="DA156" i="13"/>
  <c r="DU156" i="13" s="1"/>
  <c r="CX158" i="13"/>
  <c r="DR158" i="13" s="1"/>
  <c r="CF158" i="13"/>
  <c r="CZ96" i="12"/>
  <c r="DT96" i="12" s="1"/>
  <c r="CK96" i="12"/>
  <c r="CN80" i="14"/>
  <c r="DA80" i="14"/>
  <c r="DU80" i="14" s="1"/>
  <c r="CY97" i="12"/>
  <c r="DS97" i="12" s="1"/>
  <c r="CJ97" i="12"/>
  <c r="CY158" i="13"/>
  <c r="DS158" i="13" s="1"/>
  <c r="CJ158" i="13"/>
  <c r="EQ106" i="13"/>
  <c r="EY106" i="13" s="1"/>
  <c r="FI106" i="13" s="1"/>
  <c r="EQ108" i="13"/>
  <c r="EY108" i="13" s="1"/>
  <c r="FI108" i="13" s="1"/>
  <c r="EQ105" i="13"/>
  <c r="EY105" i="13" s="1"/>
  <c r="FI105" i="13" s="1"/>
  <c r="EQ103" i="13"/>
  <c r="EQ107" i="13"/>
  <c r="EY107" i="13" s="1"/>
  <c r="FI107" i="13" s="1"/>
  <c r="EQ104" i="13"/>
  <c r="EY104" i="13" s="1"/>
  <c r="FI104" i="13" s="1"/>
  <c r="EQ109" i="13"/>
  <c r="EY109" i="13" s="1"/>
  <c r="FI109" i="13" s="1"/>
  <c r="DZ106" i="13"/>
  <c r="EE106" i="13" s="1"/>
  <c r="ER120" i="13" s="1"/>
  <c r="EZ120" i="13" s="1"/>
  <c r="FJ120" i="13" s="1"/>
  <c r="CZ146" i="13"/>
  <c r="DT146" i="13" s="1"/>
  <c r="CK146" i="13"/>
  <c r="CY91" i="12"/>
  <c r="DS91" i="12" s="1"/>
  <c r="CJ91" i="12"/>
  <c r="CK80" i="14"/>
  <c r="CZ80" i="14"/>
  <c r="DT80" i="14" s="1"/>
  <c r="CK148" i="13"/>
  <c r="CZ148" i="13"/>
  <c r="DT148" i="13" s="1"/>
  <c r="CY148" i="13"/>
  <c r="DS148" i="13" s="1"/>
  <c r="CJ148" i="13"/>
  <c r="CZ97" i="12"/>
  <c r="DT97" i="12" s="1"/>
  <c r="CK97" i="12"/>
  <c r="DY36" i="14"/>
  <c r="CF149" i="13"/>
  <c r="CX149" i="13"/>
  <c r="DR149" i="13" s="1"/>
  <c r="CK83" i="14"/>
  <c r="CZ83" i="14"/>
  <c r="DT83" i="14" s="1"/>
  <c r="CY155" i="13"/>
  <c r="DS155" i="13" s="1"/>
  <c r="CJ155" i="13"/>
  <c r="DY105" i="13"/>
  <c r="ED105" i="13" s="1"/>
  <c r="DZ39" i="14"/>
  <c r="EE39" i="14" s="1"/>
  <c r="CZ85" i="14"/>
  <c r="DT85" i="14" s="1"/>
  <c r="CK85" i="14"/>
  <c r="DZ62" i="12"/>
  <c r="CK92" i="12"/>
  <c r="CZ92" i="12"/>
  <c r="DT92" i="12" s="1"/>
  <c r="CX92" i="12"/>
  <c r="DR92" i="12" s="1"/>
  <c r="CF92" i="12"/>
  <c r="DZ108" i="13"/>
  <c r="EE108" i="13" s="1"/>
  <c r="DZ70" i="12"/>
  <c r="EE69" i="12" s="1"/>
  <c r="CX90" i="12"/>
  <c r="DR90" i="12" s="1"/>
  <c r="CF90" i="12"/>
  <c r="CY90" i="12"/>
  <c r="DS90" i="12" s="1"/>
  <c r="DZ90" i="12" s="1"/>
  <c r="CJ90" i="12"/>
  <c r="DY115" i="13"/>
  <c r="ED115" i="13" s="1"/>
  <c r="DZ110" i="13"/>
  <c r="EE110" i="13" s="1"/>
  <c r="CS115" i="13"/>
  <c r="DZ103" i="13"/>
  <c r="EE103" i="13" s="1"/>
  <c r="EQ137" i="13"/>
  <c r="CJ153" i="13"/>
  <c r="CY153" i="13"/>
  <c r="DS153" i="13" s="1"/>
  <c r="CZ158" i="13"/>
  <c r="DT158" i="13" s="1"/>
  <c r="CK158" i="13"/>
  <c r="CN93" i="12"/>
  <c r="DA93" i="12"/>
  <c r="DU93" i="12" s="1"/>
  <c r="CS64" i="12"/>
  <c r="J64" i="12"/>
  <c r="DZ37" i="14"/>
  <c r="EE37" i="14" s="1"/>
  <c r="DA84" i="14"/>
  <c r="DU84" i="14" s="1"/>
  <c r="CN84" i="14"/>
  <c r="CY152" i="13"/>
  <c r="DS152" i="13" s="1"/>
  <c r="CJ152" i="13"/>
  <c r="DY71" i="12"/>
  <c r="ED70" i="12" s="1"/>
  <c r="DY108" i="13"/>
  <c r="ED108" i="13" s="1"/>
  <c r="CN148" i="13"/>
  <c r="DA148" i="13"/>
  <c r="DU148" i="13" s="1"/>
  <c r="CS17" i="15"/>
  <c r="J17" i="15"/>
  <c r="DY73" i="12"/>
  <c r="ED72" i="12" s="1"/>
  <c r="CS82" i="14"/>
  <c r="CN85" i="14"/>
  <c r="DA85" i="14"/>
  <c r="DU85" i="14" s="1"/>
  <c r="CF151" i="13"/>
  <c r="CX151" i="13"/>
  <c r="DR151" i="13" s="1"/>
  <c r="DY151" i="13" s="1"/>
  <c r="ED151" i="13" s="1"/>
  <c r="CN154" i="13"/>
  <c r="DA154" i="13"/>
  <c r="DU154" i="13" s="1"/>
  <c r="DY17" i="15"/>
  <c r="DZ66" i="12"/>
  <c r="EE66" i="12" s="1"/>
  <c r="DY38" i="14"/>
  <c r="ED38" i="14" s="1"/>
  <c r="CY156" i="13"/>
  <c r="DS156" i="13" s="1"/>
  <c r="CJ156" i="13"/>
  <c r="CN150" i="13"/>
  <c r="DA150" i="13"/>
  <c r="DU150" i="13" s="1"/>
  <c r="CK150" i="13"/>
  <c r="CZ150" i="13"/>
  <c r="DT150" i="13" s="1"/>
  <c r="DA90" i="12"/>
  <c r="DU90" i="12" s="1"/>
  <c r="CN90" i="12"/>
  <c r="DZ64" i="12"/>
  <c r="DZ97" i="8"/>
  <c r="DZ50" i="8"/>
  <c r="DY54" i="8"/>
  <c r="DY103" i="8"/>
  <c r="DY99" i="8"/>
  <c r="DZ98" i="8"/>
  <c r="DY98" i="8"/>
  <c r="DY95" i="8"/>
  <c r="ER94" i="8" s="1"/>
  <c r="DY100" i="8"/>
  <c r="DZ96" i="8"/>
  <c r="DZ95" i="8"/>
  <c r="ES94" i="8" s="1"/>
  <c r="DY101" i="8"/>
  <c r="DY102" i="8"/>
  <c r="DY104" i="8"/>
  <c r="DY51" i="8"/>
  <c r="DZ103" i="8"/>
  <c r="DZ99" i="8"/>
  <c r="DZ102" i="8"/>
  <c r="DZ101" i="8"/>
  <c r="DZ100" i="8"/>
  <c r="DY97" i="8"/>
  <c r="DY96" i="8"/>
  <c r="DZ51" i="8"/>
  <c r="DZ104" i="8"/>
  <c r="DY46" i="8"/>
  <c r="DY53" i="8"/>
  <c r="DZ45" i="8"/>
  <c r="ES45" i="8" s="1"/>
  <c r="DZ54" i="8"/>
  <c r="DY50" i="8"/>
  <c r="DZ47" i="8"/>
  <c r="DY48" i="8"/>
  <c r="DZ49" i="8"/>
  <c r="DZ48" i="8"/>
  <c r="DZ52" i="8"/>
  <c r="DY52" i="8"/>
  <c r="DY49" i="8"/>
  <c r="DZ46" i="8"/>
  <c r="DY45" i="8"/>
  <c r="DZ53" i="8"/>
  <c r="DY47" i="8"/>
  <c r="CS104" i="8"/>
  <c r="J50" i="8"/>
  <c r="J106" i="8"/>
  <c r="CS54" i="8"/>
  <c r="J54" i="8"/>
  <c r="CS99" i="8"/>
  <c r="J99" i="8"/>
  <c r="CS105" i="8"/>
  <c r="J105" i="8"/>
  <c r="CS45" i="8"/>
  <c r="J45" i="8"/>
  <c r="CS47" i="8"/>
  <c r="J47" i="8"/>
  <c r="CS95" i="8"/>
  <c r="J95" i="8"/>
  <c r="CS49" i="8"/>
  <c r="J49" i="8"/>
  <c r="CS100" i="8"/>
  <c r="J100" i="8"/>
  <c r="CS48" i="8"/>
  <c r="J48" i="8"/>
  <c r="CS52" i="8"/>
  <c r="J52" i="8"/>
  <c r="CS98" i="8"/>
  <c r="J98" i="8"/>
  <c r="CS56" i="8"/>
  <c r="J56" i="8"/>
  <c r="CS103" i="8"/>
  <c r="J103" i="8"/>
  <c r="CS51" i="8"/>
  <c r="J51" i="8"/>
  <c r="CS55" i="8"/>
  <c r="J55" i="8"/>
  <c r="CS101" i="8"/>
  <c r="J101" i="8"/>
  <c r="CS46" i="8"/>
  <c r="J46" i="8"/>
  <c r="CS96" i="8"/>
  <c r="J96" i="8"/>
  <c r="CS97" i="8"/>
  <c r="J97" i="8"/>
  <c r="CS53" i="8"/>
  <c r="J53" i="8"/>
  <c r="CS102" i="8"/>
  <c r="J102" i="8"/>
  <c r="C69" i="3"/>
  <c r="D69" i="3"/>
  <c r="E69" i="3"/>
  <c r="B69" i="3"/>
  <c r="DY91" i="12" l="1"/>
  <c r="DZ96" i="12"/>
  <c r="EE95" i="12" s="1"/>
  <c r="ER98" i="12" s="1"/>
  <c r="FB98" i="12" s="1"/>
  <c r="EQ128" i="13"/>
  <c r="EY128" i="13" s="1"/>
  <c r="FI128" i="13" s="1"/>
  <c r="DY83" i="14"/>
  <c r="ED83" i="14" s="1"/>
  <c r="DY82" i="14"/>
  <c r="ED82" i="14" s="1"/>
  <c r="DY158" i="13"/>
  <c r="ED158" i="13" s="1"/>
  <c r="DZ149" i="13"/>
  <c r="EE149" i="13" s="1"/>
  <c r="EE64" i="12"/>
  <c r="ER66" i="12" s="1"/>
  <c r="FB66" i="12" s="1"/>
  <c r="EE62" i="12"/>
  <c r="ER80" i="12"/>
  <c r="FB80" i="12" s="1"/>
  <c r="ER76" i="12"/>
  <c r="FB76" i="12" s="1"/>
  <c r="ER75" i="12"/>
  <c r="FB75" i="12" s="1"/>
  <c r="DZ153" i="13"/>
  <c r="EE153" i="13" s="1"/>
  <c r="ER173" i="13" s="1"/>
  <c r="EZ173" i="13" s="1"/>
  <c r="DZ152" i="13"/>
  <c r="EE152" i="13" s="1"/>
  <c r="ER172" i="13" s="1"/>
  <c r="EZ172" i="13" s="1"/>
  <c r="DZ91" i="12"/>
  <c r="DZ81" i="14"/>
  <c r="EE81" i="14" s="1"/>
  <c r="ER126" i="13"/>
  <c r="EZ126" i="13" s="1"/>
  <c r="FJ126" i="13" s="1"/>
  <c r="DZ99" i="12"/>
  <c r="EE98" i="12" s="1"/>
  <c r="ER104" i="12" s="1"/>
  <c r="FB104" i="12" s="1"/>
  <c r="ER129" i="13"/>
  <c r="EZ129" i="13" s="1"/>
  <c r="FJ129" i="13" s="1"/>
  <c r="EQ127" i="13"/>
  <c r="EY127" i="13" s="1"/>
  <c r="FI127" i="13" s="1"/>
  <c r="EQ126" i="13"/>
  <c r="EY126" i="13" s="1"/>
  <c r="FI126" i="13" s="1"/>
  <c r="ER68" i="12"/>
  <c r="FB68" i="12" s="1"/>
  <c r="EQ129" i="13"/>
  <c r="EY129" i="13" s="1"/>
  <c r="FI129" i="13" s="1"/>
  <c r="ER69" i="12"/>
  <c r="FB69" i="12" s="1"/>
  <c r="DZ147" i="13"/>
  <c r="EE147" i="13" s="1"/>
  <c r="ER153" i="13" s="1"/>
  <c r="EZ153" i="13" s="1"/>
  <c r="FJ153" i="13" s="1"/>
  <c r="DY153" i="13"/>
  <c r="ED153" i="13" s="1"/>
  <c r="EQ173" i="13" s="1"/>
  <c r="EY173" i="13" s="1"/>
  <c r="DZ156" i="13"/>
  <c r="EE156" i="13" s="1"/>
  <c r="ER178" i="13" s="1"/>
  <c r="EZ178" i="13" s="1"/>
  <c r="DY149" i="13"/>
  <c r="ED149" i="13" s="1"/>
  <c r="DY146" i="13"/>
  <c r="ED146" i="13" s="1"/>
  <c r="EQ151" i="13" s="1"/>
  <c r="EY151" i="13" s="1"/>
  <c r="FI151" i="13" s="1"/>
  <c r="ED116" i="13"/>
  <c r="ED63" i="12"/>
  <c r="EQ65" i="12" s="1"/>
  <c r="FA65" i="12" s="1"/>
  <c r="ED64" i="12"/>
  <c r="EQ66" i="12" s="1"/>
  <c r="FA66" i="12" s="1"/>
  <c r="DY97" i="12"/>
  <c r="ED96" i="12" s="1"/>
  <c r="EQ100" i="12" s="1"/>
  <c r="FA100" i="12" s="1"/>
  <c r="DY92" i="12"/>
  <c r="ED92" i="12" s="1"/>
  <c r="EQ88" i="12" s="1"/>
  <c r="DY89" i="12"/>
  <c r="DZ95" i="12"/>
  <c r="EE94" i="12" s="1"/>
  <c r="ER95" i="12" s="1"/>
  <c r="FB95" i="12" s="1"/>
  <c r="DY90" i="12"/>
  <c r="DZ80" i="14"/>
  <c r="EE80" i="14" s="1"/>
  <c r="DZ155" i="13"/>
  <c r="EE155" i="13" s="1"/>
  <c r="ER176" i="13" s="1"/>
  <c r="EZ176" i="13" s="1"/>
  <c r="ED62" i="12"/>
  <c r="EQ64" i="12" s="1"/>
  <c r="FA64" i="12" s="1"/>
  <c r="ER64" i="12"/>
  <c r="FB64" i="12" s="1"/>
  <c r="DY85" i="14"/>
  <c r="ED85" i="14" s="1"/>
  <c r="DY154" i="13"/>
  <c r="ED154" i="13" s="1"/>
  <c r="EQ175" i="13" s="1"/>
  <c r="EY175" i="13" s="1"/>
  <c r="EQ81" i="12"/>
  <c r="FA81" i="12" s="1"/>
  <c r="EQ80" i="12"/>
  <c r="FA80" i="12" s="1"/>
  <c r="DY79" i="14"/>
  <c r="DY99" i="12"/>
  <c r="ED98" i="12" s="1"/>
  <c r="DZ151" i="13"/>
  <c r="EE151" i="13" s="1"/>
  <c r="DZ94" i="12"/>
  <c r="EE90" i="12" s="1"/>
  <c r="ER92" i="12" s="1"/>
  <c r="FB92" i="12" s="1"/>
  <c r="DY148" i="13"/>
  <c r="ED148" i="13" s="1"/>
  <c r="DZ84" i="14"/>
  <c r="EE84" i="14" s="1"/>
  <c r="DZ88" i="12"/>
  <c r="EQ76" i="12"/>
  <c r="FA76" i="12" s="1"/>
  <c r="EQ75" i="12"/>
  <c r="FA75" i="12" s="1"/>
  <c r="EQ74" i="12"/>
  <c r="FA74" i="12" s="1"/>
  <c r="ER78" i="12"/>
  <c r="FB78" i="12" s="1"/>
  <c r="ER79" i="12"/>
  <c r="FB79" i="12" s="1"/>
  <c r="EQ131" i="13"/>
  <c r="EY131" i="13" s="1"/>
  <c r="FI131" i="13" s="1"/>
  <c r="EQ130" i="13"/>
  <c r="EY130" i="13" s="1"/>
  <c r="FI130" i="13" s="1"/>
  <c r="EQ73" i="12"/>
  <c r="FA73" i="12" s="1"/>
  <c r="EQ72" i="12"/>
  <c r="FA72" i="12" s="1"/>
  <c r="EQ71" i="12"/>
  <c r="FA71" i="12" s="1"/>
  <c r="DY155" i="13"/>
  <c r="ED155" i="13" s="1"/>
  <c r="DZ60" i="15"/>
  <c r="DZ92" i="12"/>
  <c r="EE92" i="12" s="1"/>
  <c r="DZ157" i="13"/>
  <c r="EE157" i="13" s="1"/>
  <c r="DZ82" i="14"/>
  <c r="EE82" i="14" s="1"/>
  <c r="EY103" i="13"/>
  <c r="EQ124" i="13"/>
  <c r="EY124" i="13" s="1"/>
  <c r="FI124" i="13" s="1"/>
  <c r="EQ121" i="13"/>
  <c r="EY121" i="13" s="1"/>
  <c r="FI121" i="13" s="1"/>
  <c r="EQ123" i="13"/>
  <c r="EY123" i="13" s="1"/>
  <c r="FI123" i="13" s="1"/>
  <c r="EQ122" i="13"/>
  <c r="EY122" i="13" s="1"/>
  <c r="FI122" i="13" s="1"/>
  <c r="ER106" i="13"/>
  <c r="EZ106" i="13" s="1"/>
  <c r="FJ106" i="13" s="1"/>
  <c r="ER105" i="13"/>
  <c r="EZ105" i="13" s="1"/>
  <c r="FJ105" i="13" s="1"/>
  <c r="ER103" i="13"/>
  <c r="ER108" i="13"/>
  <c r="EZ108" i="13" s="1"/>
  <c r="FJ108" i="13" s="1"/>
  <c r="ER104" i="13"/>
  <c r="EZ104" i="13" s="1"/>
  <c r="FJ104" i="13" s="1"/>
  <c r="ER107" i="13"/>
  <c r="EZ107" i="13" s="1"/>
  <c r="FJ107" i="13" s="1"/>
  <c r="ER109" i="13"/>
  <c r="EZ109" i="13" s="1"/>
  <c r="FJ109" i="13" s="1"/>
  <c r="ER72" i="12"/>
  <c r="FB72" i="12" s="1"/>
  <c r="ER71" i="12"/>
  <c r="FB71" i="12" s="1"/>
  <c r="ER73" i="12"/>
  <c r="FB73" i="12" s="1"/>
  <c r="ER62" i="12"/>
  <c r="ER63" i="12"/>
  <c r="FB63" i="12" s="1"/>
  <c r="ER121" i="13"/>
  <c r="EZ121" i="13" s="1"/>
  <c r="FJ121" i="13" s="1"/>
  <c r="ER123" i="13"/>
  <c r="EZ123" i="13" s="1"/>
  <c r="FJ123" i="13" s="1"/>
  <c r="ER124" i="13"/>
  <c r="EZ124" i="13" s="1"/>
  <c r="FJ124" i="13" s="1"/>
  <c r="ER122" i="13"/>
  <c r="EZ122" i="13" s="1"/>
  <c r="FJ122" i="13" s="1"/>
  <c r="DZ146" i="13"/>
  <c r="EE146" i="13" s="1"/>
  <c r="DY150" i="13"/>
  <c r="ED150" i="13" s="1"/>
  <c r="DY84" i="14"/>
  <c r="ED84" i="14" s="1"/>
  <c r="DZ93" i="12"/>
  <c r="EE93" i="12" s="1"/>
  <c r="EQ62" i="12"/>
  <c r="EQ63" i="12"/>
  <c r="FA63" i="12" s="1"/>
  <c r="DY94" i="12"/>
  <c r="EQ118" i="13"/>
  <c r="EY118" i="13" s="1"/>
  <c r="FI118" i="13" s="1"/>
  <c r="EQ117" i="13"/>
  <c r="EY117" i="13" s="1"/>
  <c r="FI117" i="13" s="1"/>
  <c r="EQ116" i="13"/>
  <c r="EY116" i="13" s="1"/>
  <c r="FI116" i="13" s="1"/>
  <c r="EQ119" i="13"/>
  <c r="EY119" i="13" s="1"/>
  <c r="FI119" i="13" s="1"/>
  <c r="DY24" i="15"/>
  <c r="ED24" i="15" s="1"/>
  <c r="EQ17" i="15" s="1"/>
  <c r="ED17" i="15"/>
  <c r="EQ79" i="12"/>
  <c r="FA79" i="12" s="1"/>
  <c r="EQ78" i="12"/>
  <c r="FA78" i="12" s="1"/>
  <c r="ER171" i="13"/>
  <c r="EZ171" i="13" s="1"/>
  <c r="ER169" i="13"/>
  <c r="EZ169" i="13" s="1"/>
  <c r="ER131" i="13"/>
  <c r="EZ131" i="13" s="1"/>
  <c r="FJ131" i="13" s="1"/>
  <c r="ER130" i="13"/>
  <c r="EZ130" i="13" s="1"/>
  <c r="FJ130" i="13" s="1"/>
  <c r="ED36" i="14"/>
  <c r="DY43" i="14"/>
  <c r="ED43" i="14" s="1"/>
  <c r="EQ36" i="14" s="1"/>
  <c r="DY80" i="14"/>
  <c r="ED80" i="14" s="1"/>
  <c r="DZ79" i="14"/>
  <c r="EE17" i="15"/>
  <c r="DZ24" i="15"/>
  <c r="EE24" i="15" s="1"/>
  <c r="ER17" i="15" s="1"/>
  <c r="DZ100" i="12"/>
  <c r="EE99" i="12" s="1"/>
  <c r="DZ85" i="14"/>
  <c r="EE85" i="14" s="1"/>
  <c r="EQ68" i="12"/>
  <c r="FA68" i="12" s="1"/>
  <c r="EQ70" i="12"/>
  <c r="FA70" i="12" s="1"/>
  <c r="EQ69" i="12"/>
  <c r="FA69" i="12" s="1"/>
  <c r="ER137" i="13"/>
  <c r="ER136" i="13"/>
  <c r="EZ136" i="13" s="1"/>
  <c r="FJ136" i="13" s="1"/>
  <c r="DZ150" i="13"/>
  <c r="EE150" i="13" s="1"/>
  <c r="ER163" i="13" s="1"/>
  <c r="EZ163" i="13" s="1"/>
  <c r="DZ89" i="12"/>
  <c r="DZ83" i="14"/>
  <c r="EE83" i="14" s="1"/>
  <c r="DZ98" i="12"/>
  <c r="EE97" i="12" s="1"/>
  <c r="ER103" i="12" s="1"/>
  <c r="FB103" i="12" s="1"/>
  <c r="DY157" i="13"/>
  <c r="ED157" i="13" s="1"/>
  <c r="DY147" i="13"/>
  <c r="ED147" i="13" s="1"/>
  <c r="DY96" i="12"/>
  <c r="ED95" i="12" s="1"/>
  <c r="DY95" i="12"/>
  <c r="ED94" i="12" s="1"/>
  <c r="ER174" i="13"/>
  <c r="EZ174" i="13" s="1"/>
  <c r="EE116" i="13"/>
  <c r="EQ134" i="13"/>
  <c r="EY134" i="13" s="1"/>
  <c r="FI134" i="13" s="1"/>
  <c r="EQ133" i="13"/>
  <c r="EY133" i="13" s="1"/>
  <c r="FI133" i="13" s="1"/>
  <c r="DY81" i="14"/>
  <c r="ED81" i="14" s="1"/>
  <c r="DZ158" i="13"/>
  <c r="EE158" i="13" s="1"/>
  <c r="EQ164" i="13"/>
  <c r="EY164" i="13" s="1"/>
  <c r="EQ165" i="13"/>
  <c r="EY165" i="13" s="1"/>
  <c r="EQ167" i="13"/>
  <c r="EY167" i="13" s="1"/>
  <c r="EQ166" i="13"/>
  <c r="EY166" i="13" s="1"/>
  <c r="ER177" i="13"/>
  <c r="EZ177" i="13" s="1"/>
  <c r="DZ97" i="12"/>
  <c r="EE96" i="12" s="1"/>
  <c r="ER116" i="13"/>
  <c r="EZ116" i="13" s="1"/>
  <c r="FJ116" i="13" s="1"/>
  <c r="ER117" i="13"/>
  <c r="EZ117" i="13" s="1"/>
  <c r="FJ117" i="13" s="1"/>
  <c r="ER119" i="13"/>
  <c r="EZ119" i="13" s="1"/>
  <c r="FJ119" i="13" s="1"/>
  <c r="ER118" i="13"/>
  <c r="EZ118" i="13" s="1"/>
  <c r="FJ118" i="13" s="1"/>
  <c r="DY156" i="13"/>
  <c r="ED156" i="13" s="1"/>
  <c r="EQ178" i="13" s="1"/>
  <c r="EY178" i="13" s="1"/>
  <c r="ER110" i="13"/>
  <c r="EZ110" i="13" s="1"/>
  <c r="FJ110" i="13" s="1"/>
  <c r="ER113" i="13"/>
  <c r="EZ113" i="13" s="1"/>
  <c r="FJ113" i="13" s="1"/>
  <c r="ER112" i="13"/>
  <c r="EZ112" i="13" s="1"/>
  <c r="FJ112" i="13" s="1"/>
  <c r="ER114" i="13"/>
  <c r="EZ114" i="13" s="1"/>
  <c r="FJ114" i="13" s="1"/>
  <c r="ER111" i="13"/>
  <c r="EZ111" i="13" s="1"/>
  <c r="FJ111" i="13" s="1"/>
  <c r="ER115" i="13"/>
  <c r="EZ115" i="13" s="1"/>
  <c r="FJ115" i="13" s="1"/>
  <c r="ER158" i="13"/>
  <c r="EZ158" i="13" s="1"/>
  <c r="DY98" i="12"/>
  <c r="ED97" i="12" s="1"/>
  <c r="EQ103" i="12" s="1"/>
  <c r="FA103" i="12" s="1"/>
  <c r="EE36" i="14"/>
  <c r="DZ43" i="14"/>
  <c r="EE43" i="14" s="1"/>
  <c r="ER36" i="14" s="1"/>
  <c r="DY88" i="12"/>
  <c r="DY93" i="12"/>
  <c r="ED93" i="12" s="1"/>
  <c r="DZ148" i="13"/>
  <c r="EE148" i="13" s="1"/>
  <c r="DZ154" i="13"/>
  <c r="EE154" i="13" s="1"/>
  <c r="ER175" i="13" s="1"/>
  <c r="EZ175" i="13" s="1"/>
  <c r="DY152" i="13"/>
  <c r="ED152" i="13" s="1"/>
  <c r="DY60" i="15"/>
  <c r="ED65" i="12"/>
  <c r="EQ67" i="12" s="1"/>
  <c r="FA67" i="12" s="1"/>
  <c r="ER45" i="8"/>
  <c r="ES132" i="8"/>
  <c r="ES138" i="8"/>
  <c r="ES137" i="8"/>
  <c r="ES136" i="8"/>
  <c r="ES135" i="8"/>
  <c r="ES134" i="8"/>
  <c r="ES133" i="8"/>
  <c r="ES49" i="8"/>
  <c r="ES48" i="8"/>
  <c r="ER96" i="8"/>
  <c r="ES116" i="8"/>
  <c r="ES108" i="8"/>
  <c r="ES100" i="8"/>
  <c r="ES109" i="8"/>
  <c r="ES115" i="8"/>
  <c r="ES107" i="8"/>
  <c r="ES99" i="8"/>
  <c r="ES114" i="8"/>
  <c r="ES106" i="8"/>
  <c r="ES101" i="8"/>
  <c r="ES113" i="8"/>
  <c r="ES105" i="8"/>
  <c r="ES117" i="8"/>
  <c r="ES112" i="8"/>
  <c r="ES104" i="8"/>
  <c r="ES111" i="8"/>
  <c r="ES103" i="8"/>
  <c r="ES110" i="8"/>
  <c r="ES102" i="8"/>
  <c r="ER49" i="8"/>
  <c r="ER48" i="8"/>
  <c r="ER80" i="8"/>
  <c r="ER79" i="8"/>
  <c r="ER78" i="8"/>
  <c r="ES46" i="8"/>
  <c r="ES47" i="8"/>
  <c r="ER75" i="8"/>
  <c r="ER74" i="8"/>
  <c r="ER73" i="8"/>
  <c r="ER72" i="8"/>
  <c r="ER77" i="8"/>
  <c r="ER76" i="8"/>
  <c r="ER98" i="8"/>
  <c r="ER97" i="8"/>
  <c r="ER131" i="8"/>
  <c r="ER130" i="8"/>
  <c r="ER120" i="8"/>
  <c r="ER119" i="8"/>
  <c r="ER118" i="8"/>
  <c r="ES78" i="8"/>
  <c r="ES79" i="8"/>
  <c r="ES80" i="8"/>
  <c r="ER71" i="8"/>
  <c r="ER70" i="8"/>
  <c r="ER69" i="8"/>
  <c r="ES124" i="8"/>
  <c r="ES123" i="8"/>
  <c r="ES122" i="8"/>
  <c r="ES121" i="8"/>
  <c r="ES125" i="8"/>
  <c r="ES126" i="8"/>
  <c r="ER129" i="8"/>
  <c r="ER128" i="8"/>
  <c r="ER127" i="8"/>
  <c r="ER138" i="8"/>
  <c r="ER132" i="8"/>
  <c r="ER137" i="8"/>
  <c r="ER136" i="8"/>
  <c r="ER135" i="8"/>
  <c r="ER134" i="8"/>
  <c r="ER133" i="8"/>
  <c r="ES70" i="8"/>
  <c r="ES69" i="8"/>
  <c r="ES71" i="8"/>
  <c r="ES86" i="8"/>
  <c r="ES85" i="8"/>
  <c r="ES84" i="8"/>
  <c r="ES83" i="8"/>
  <c r="ES89" i="8"/>
  <c r="ES88" i="8"/>
  <c r="ES87" i="8"/>
  <c r="ES82" i="8"/>
  <c r="ES81" i="8"/>
  <c r="ER83" i="8"/>
  <c r="ER89" i="8"/>
  <c r="ER84" i="8"/>
  <c r="ER88" i="8"/>
  <c r="ER87" i="8"/>
  <c r="ER86" i="8"/>
  <c r="ER85" i="8"/>
  <c r="ES131" i="8"/>
  <c r="ES130" i="8"/>
  <c r="ES96" i="8"/>
  <c r="ES77" i="8"/>
  <c r="ES76" i="8"/>
  <c r="ES75" i="8"/>
  <c r="ES74" i="8"/>
  <c r="ES73" i="8"/>
  <c r="ES72" i="8"/>
  <c r="ER67" i="8"/>
  <c r="ER59" i="8"/>
  <c r="ER51" i="8"/>
  <c r="ER66" i="8"/>
  <c r="ER58" i="8"/>
  <c r="ER50" i="8"/>
  <c r="ER65" i="8"/>
  <c r="ER57" i="8"/>
  <c r="ER64" i="8"/>
  <c r="ER56" i="8"/>
  <c r="ER60" i="8"/>
  <c r="ER63" i="8"/>
  <c r="ER55" i="8"/>
  <c r="ER68" i="8"/>
  <c r="ER62" i="8"/>
  <c r="ER54" i="8"/>
  <c r="ER52" i="8"/>
  <c r="ER61" i="8"/>
  <c r="ER53" i="8"/>
  <c r="ER115" i="8"/>
  <c r="ER107" i="8"/>
  <c r="ER99" i="8"/>
  <c r="ER114" i="8"/>
  <c r="ER106" i="8"/>
  <c r="ER113" i="8"/>
  <c r="ER105" i="8"/>
  <c r="ER100" i="8"/>
  <c r="ER112" i="8"/>
  <c r="ER104" i="8"/>
  <c r="ER108" i="8"/>
  <c r="ER111" i="8"/>
  <c r="ER103" i="8"/>
  <c r="ER110" i="8"/>
  <c r="ER102" i="8"/>
  <c r="ER116" i="8"/>
  <c r="ER117" i="8"/>
  <c r="ER109" i="8"/>
  <c r="ER101" i="8"/>
  <c r="ER82" i="8"/>
  <c r="ER81" i="8"/>
  <c r="ES129" i="8"/>
  <c r="ES128" i="8"/>
  <c r="ES127" i="8"/>
  <c r="ES62" i="8"/>
  <c r="ES54" i="8"/>
  <c r="ES61" i="8"/>
  <c r="ES53" i="8"/>
  <c r="ES68" i="8"/>
  <c r="ES60" i="8"/>
  <c r="ES52" i="8"/>
  <c r="ES67" i="8"/>
  <c r="ES59" i="8"/>
  <c r="ES51" i="8"/>
  <c r="ES66" i="8"/>
  <c r="ES58" i="8"/>
  <c r="ES63" i="8"/>
  <c r="ES65" i="8"/>
  <c r="ES57" i="8"/>
  <c r="ES55" i="8"/>
  <c r="ES64" i="8"/>
  <c r="ES56" i="8"/>
  <c r="ER47" i="8"/>
  <c r="ER46" i="8"/>
  <c r="ES120" i="8"/>
  <c r="ES119" i="8"/>
  <c r="ES118" i="8"/>
  <c r="ER123" i="8"/>
  <c r="ER122" i="8"/>
  <c r="ER121" i="8"/>
  <c r="ER124" i="8"/>
  <c r="ER126" i="8"/>
  <c r="ER125" i="8"/>
  <c r="ES98" i="8"/>
  <c r="ES97" i="8"/>
  <c r="DZ105" i="8"/>
  <c r="DY105" i="8"/>
  <c r="DY55" i="8"/>
  <c r="DZ55" i="8"/>
  <c r="ER97" i="12" l="1"/>
  <c r="FB97" i="12" s="1"/>
  <c r="ER99" i="12"/>
  <c r="FB99" i="12" s="1"/>
  <c r="EE74" i="12"/>
  <c r="ED90" i="12"/>
  <c r="EQ92" i="12" s="1"/>
  <c r="FA92" i="12" s="1"/>
  <c r="EQ149" i="13"/>
  <c r="EY149" i="13" s="1"/>
  <c r="FI149" i="13" s="1"/>
  <c r="ER157" i="13"/>
  <c r="EZ157" i="13" s="1"/>
  <c r="FJ157" i="13" s="1"/>
  <c r="EQ147" i="13"/>
  <c r="EY147" i="13" s="1"/>
  <c r="FI147" i="13" s="1"/>
  <c r="EQ146" i="13"/>
  <c r="EY146" i="13" s="1"/>
  <c r="FI146" i="13" s="1"/>
  <c r="EQ152" i="13"/>
  <c r="EY152" i="13" s="1"/>
  <c r="FI152" i="13" s="1"/>
  <c r="EQ150" i="13"/>
  <c r="EY150" i="13" s="1"/>
  <c r="FI150" i="13" s="1"/>
  <c r="EQ148" i="13"/>
  <c r="EY148" i="13" s="1"/>
  <c r="FI148" i="13" s="1"/>
  <c r="ER168" i="13"/>
  <c r="EZ168" i="13" s="1"/>
  <c r="ER170" i="13"/>
  <c r="EZ170" i="13" s="1"/>
  <c r="EQ174" i="13"/>
  <c r="EY174" i="13" s="1"/>
  <c r="FI174" i="13" s="1"/>
  <c r="ER105" i="12"/>
  <c r="FB105" i="12" s="1"/>
  <c r="EQ89" i="12"/>
  <c r="FA89" i="12" s="1"/>
  <c r="ED88" i="12"/>
  <c r="EQ90" i="12" s="1"/>
  <c r="FA90" i="12" s="1"/>
  <c r="ER96" i="12"/>
  <c r="FB96" i="12" s="1"/>
  <c r="EE91" i="12"/>
  <c r="ER93" i="12" s="1"/>
  <c r="FB93" i="12" s="1"/>
  <c r="ED89" i="12"/>
  <c r="EQ91" i="12" s="1"/>
  <c r="FA91" i="12" s="1"/>
  <c r="ER94" i="12"/>
  <c r="FB94" i="12" s="1"/>
  <c r="EE89" i="12"/>
  <c r="ER91" i="12" s="1"/>
  <c r="FB91" i="12" s="1"/>
  <c r="EQ163" i="13"/>
  <c r="EY163" i="13" s="1"/>
  <c r="FI163" i="13" s="1"/>
  <c r="ED44" i="14"/>
  <c r="EQ101" i="12"/>
  <c r="FA101" i="12" s="1"/>
  <c r="EQ102" i="12"/>
  <c r="FA102" i="12" s="1"/>
  <c r="ER155" i="13"/>
  <c r="EZ155" i="13" s="1"/>
  <c r="FJ155" i="13" s="1"/>
  <c r="ER156" i="13"/>
  <c r="EZ156" i="13" s="1"/>
  <c r="FJ156" i="13" s="1"/>
  <c r="ER154" i="13"/>
  <c r="EZ154" i="13" s="1"/>
  <c r="FJ154" i="13" s="1"/>
  <c r="ED25" i="15"/>
  <c r="ED159" i="13"/>
  <c r="ED91" i="12"/>
  <c r="EQ93" i="12" s="1"/>
  <c r="FA93" i="12" s="1"/>
  <c r="EQ138" i="13"/>
  <c r="EE159" i="13"/>
  <c r="ED74" i="12"/>
  <c r="EF62" i="12"/>
  <c r="EQ180" i="13"/>
  <c r="EQ179" i="13"/>
  <c r="EY179" i="13" s="1"/>
  <c r="EQ162" i="13"/>
  <c r="EY162" i="13" s="1"/>
  <c r="FI162" i="13" s="1"/>
  <c r="EQ161" i="13"/>
  <c r="EY161" i="13" s="1"/>
  <c r="EQ160" i="13"/>
  <c r="EY160" i="13" s="1"/>
  <c r="ED79" i="14"/>
  <c r="DY86" i="14"/>
  <c r="ED86" i="14" s="1"/>
  <c r="EQ79" i="14" s="1"/>
  <c r="ER160" i="13"/>
  <c r="EZ160" i="13" s="1"/>
  <c r="ER161" i="13"/>
  <c r="EZ161" i="13" s="1"/>
  <c r="ER162" i="13"/>
  <c r="EZ162" i="13" s="1"/>
  <c r="FJ162" i="13" s="1"/>
  <c r="ER148" i="13"/>
  <c r="EZ148" i="13" s="1"/>
  <c r="FJ148" i="13" s="1"/>
  <c r="ER150" i="13"/>
  <c r="EZ150" i="13" s="1"/>
  <c r="FJ150" i="13" s="1"/>
  <c r="ER152" i="13"/>
  <c r="EZ152" i="13" s="1"/>
  <c r="FJ152" i="13" s="1"/>
  <c r="ER151" i="13"/>
  <c r="EZ151" i="13" s="1"/>
  <c r="FJ151" i="13" s="1"/>
  <c r="ER147" i="13"/>
  <c r="EZ147" i="13" s="1"/>
  <c r="FJ147" i="13" s="1"/>
  <c r="ER146" i="13"/>
  <c r="EZ146" i="13" s="1"/>
  <c r="FJ146" i="13" s="1"/>
  <c r="ER149" i="13"/>
  <c r="EZ149" i="13" s="1"/>
  <c r="FJ149" i="13" s="1"/>
  <c r="ER180" i="13"/>
  <c r="ER179" i="13"/>
  <c r="EZ179" i="13" s="1"/>
  <c r="FJ179" i="13" s="1"/>
  <c r="EQ107" i="12"/>
  <c r="FA107" i="12" s="1"/>
  <c r="EQ106" i="12"/>
  <c r="FA106" i="12" s="1"/>
  <c r="FA88" i="12"/>
  <c r="C2" i="49"/>
  <c r="EZ36" i="14"/>
  <c r="ER88" i="12"/>
  <c r="ER89" i="12"/>
  <c r="FB89" i="12" s="1"/>
  <c r="ER165" i="13"/>
  <c r="EZ165" i="13" s="1"/>
  <c r="ER166" i="13"/>
  <c r="EZ166" i="13" s="1"/>
  <c r="ER167" i="13"/>
  <c r="EZ167" i="13" s="1"/>
  <c r="ER164" i="13"/>
  <c r="EZ164" i="13" s="1"/>
  <c r="ER102" i="12"/>
  <c r="FB102" i="12" s="1"/>
  <c r="ER101" i="12"/>
  <c r="FB101" i="12" s="1"/>
  <c r="ER100" i="12"/>
  <c r="FB100" i="12" s="1"/>
  <c r="EE79" i="14"/>
  <c r="DZ86" i="14"/>
  <c r="EE86" i="14" s="1"/>
  <c r="ER79" i="14" s="1"/>
  <c r="FA36" i="14"/>
  <c r="C2" i="51"/>
  <c r="C2" i="57"/>
  <c r="FB17" i="15"/>
  <c r="EE60" i="15"/>
  <c r="DZ67" i="15"/>
  <c r="EE67" i="15" s="1"/>
  <c r="ER60" i="15" s="1"/>
  <c r="ED60" i="15"/>
  <c r="DY67" i="15"/>
  <c r="ED67" i="15" s="1"/>
  <c r="EQ60" i="15" s="1"/>
  <c r="EE44" i="14"/>
  <c r="EQ96" i="12"/>
  <c r="FA96" i="12" s="1"/>
  <c r="EQ95" i="12"/>
  <c r="FA95" i="12" s="1"/>
  <c r="EQ94" i="12"/>
  <c r="FA94" i="12" s="1"/>
  <c r="EE25" i="15"/>
  <c r="FA62" i="12"/>
  <c r="EQ82" i="12"/>
  <c r="C2" i="29" s="1"/>
  <c r="EQ177" i="13"/>
  <c r="EY177" i="13" s="1"/>
  <c r="FI177" i="13" s="1"/>
  <c r="EQ176" i="13"/>
  <c r="EY176" i="13" s="1"/>
  <c r="FI176" i="13" s="1"/>
  <c r="EQ104" i="12"/>
  <c r="FA104" i="12" s="1"/>
  <c r="EQ105" i="12"/>
  <c r="FA105" i="12" s="1"/>
  <c r="EQ168" i="13"/>
  <c r="EY168" i="13" s="1"/>
  <c r="FI168" i="13" s="1"/>
  <c r="EQ169" i="13"/>
  <c r="EY169" i="13" s="1"/>
  <c r="FI169" i="13" s="1"/>
  <c r="EQ172" i="13"/>
  <c r="EY172" i="13" s="1"/>
  <c r="EQ171" i="13"/>
  <c r="EY171" i="13" s="1"/>
  <c r="FI171" i="13" s="1"/>
  <c r="EQ170" i="13"/>
  <c r="EY170" i="13" s="1"/>
  <c r="FI170" i="13" s="1"/>
  <c r="EQ99" i="12"/>
  <c r="FA99" i="12" s="1"/>
  <c r="EQ98" i="12"/>
  <c r="FA98" i="12" s="1"/>
  <c r="EQ97" i="12"/>
  <c r="FA97" i="12" s="1"/>
  <c r="FA17" i="15"/>
  <c r="C2" i="55"/>
  <c r="ER107" i="12"/>
  <c r="FB107" i="12" s="1"/>
  <c r="ER106" i="12"/>
  <c r="FB106" i="12" s="1"/>
  <c r="EE88" i="12"/>
  <c r="EQ156" i="13"/>
  <c r="EY156" i="13" s="1"/>
  <c r="FI156" i="13" s="1"/>
  <c r="EQ153" i="13"/>
  <c r="EY153" i="13" s="1"/>
  <c r="FI153" i="13" s="1"/>
  <c r="EQ155" i="13"/>
  <c r="EY155" i="13" s="1"/>
  <c r="FI155" i="13" s="1"/>
  <c r="EQ154" i="13"/>
  <c r="EY154" i="13" s="1"/>
  <c r="FI154" i="13" s="1"/>
  <c r="EQ157" i="13"/>
  <c r="EY157" i="13" s="1"/>
  <c r="FI157" i="13" s="1"/>
  <c r="FB62" i="12"/>
  <c r="ER82" i="12"/>
  <c r="C2" i="31" s="1"/>
  <c r="EZ103" i="13"/>
  <c r="ER138" i="13"/>
  <c r="FI103" i="13"/>
  <c r="FI137" i="13" s="1"/>
  <c r="EY138" i="13"/>
  <c r="EI90" i="8"/>
  <c r="ES50" i="8"/>
  <c r="EH139" i="8"/>
  <c r="ER95" i="8"/>
  <c r="EH90" i="8"/>
  <c r="EI139" i="8"/>
  <c r="ES95" i="8"/>
  <c r="FI175" i="13"/>
  <c r="FI167" i="13"/>
  <c r="FI164" i="13"/>
  <c r="FI165" i="13"/>
  <c r="FI166" i="13"/>
  <c r="FJ178" i="13"/>
  <c r="FJ177" i="13"/>
  <c r="EF88" i="12" l="1"/>
  <c r="ED100" i="12"/>
  <c r="EQ108" i="12"/>
  <c r="C2" i="30" s="1"/>
  <c r="FA79" i="14"/>
  <c r="C2" i="52"/>
  <c r="EZ79" i="14"/>
  <c r="C2" i="50"/>
  <c r="FB60" i="15"/>
  <c r="C2" i="58"/>
  <c r="EE87" i="14"/>
  <c r="ED87" i="14"/>
  <c r="ER90" i="12"/>
  <c r="FB90" i="12" s="1"/>
  <c r="EE100" i="12"/>
  <c r="FA60" i="15"/>
  <c r="C2" i="56"/>
  <c r="FJ103" i="13"/>
  <c r="FJ137" i="13" s="1"/>
  <c r="EZ138" i="13"/>
  <c r="EZ137" i="13" s="1"/>
  <c r="FB88" i="12"/>
  <c r="B2" i="17"/>
  <c r="B2" i="24"/>
  <c r="B2" i="19"/>
  <c r="B2" i="26"/>
  <c r="B2" i="23"/>
  <c r="B2" i="16"/>
  <c r="B2" i="25"/>
  <c r="B2" i="18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ER108" i="12" l="1"/>
  <c r="C2" i="32" s="1"/>
  <c r="C2" i="37"/>
  <c r="C2" i="18"/>
  <c r="FJ158" i="13"/>
  <c r="EZ159" i="13"/>
  <c r="FI158" i="13"/>
  <c r="EY159" i="13"/>
  <c r="ER181" i="13"/>
  <c r="EQ181" i="13"/>
  <c r="FI159" i="13" l="1"/>
  <c r="FI180" i="13" s="1"/>
  <c r="EY181" i="13"/>
  <c r="EY180" i="13" s="1"/>
  <c r="C2" i="17" s="1"/>
  <c r="FJ159" i="13"/>
  <c r="FJ180" i="13" s="1"/>
  <c r="EZ181" i="13"/>
  <c r="EZ180" i="13" s="1"/>
  <c r="C2" i="19" s="1"/>
  <c r="C2" i="38" l="1"/>
  <c r="C2" i="36"/>
  <c r="ER139" i="8"/>
  <c r="ES139" i="8"/>
  <c r="ES90" i="8"/>
  <c r="ER90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4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<sst xmlns="http://schemas.openxmlformats.org/spreadsheetml/2006/main" count="6926" uniqueCount="908">
  <si>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</si>
  <si>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</si>
  <si>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</si>
  <si>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</si>
  <si>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</si>
  <si>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</si>
  <si>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</si>
  <si>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</si>
  <si>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</si>
  <si>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</si>
  <si>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</si>
  <si>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</si>
  <si>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</si>
  <si>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</si>
  <si>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</si>
  <si>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</si>
  <si>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</si>
  <si>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</si>
  <si>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</si>
  <si>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</si>
  <si>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</si>
  <si>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</si>
  <si>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</si>
  <si>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</si>
  <si>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</si>
  <si>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</si>
  <si>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</si>
  <si>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</si>
  <si>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</si>
  <si>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</si>
  <si>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</si>
  <si>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</si>
  <si>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</si>
  <si>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</si>
  <si>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</si>
  <si>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</si>
  <si>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</si>
  <si>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</si>
  <si>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</si>
  <si>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</si>
  <si>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</si>
  <si>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</si>
  <si>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</si>
  <si>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</si>
  <si>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</si>
  <si>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</si>
  <si>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</si>
  <si>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</si>
  <si>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</si>
  <si>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</si>
  <si>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</si>
  <si>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</si>
  <si>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</si>
  <si>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</si>
  <si>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</si>
  <si>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</si>
  <si>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</si>
  <si>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</si>
  <si>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</si>
  <si>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</si>
  <si>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</si>
  <si>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</si>
  <si>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</si>
  <si>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</si>
  <si>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</si>
  <si>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</si>
  <si>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</si>
  <si>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</si>
  <si>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</si>
  <si>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</si>
  <si>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</si>
  <si>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</si>
  <si>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</si>
  <si>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</si>
  <si>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</si>
  <si>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</si>
  <si>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</si>
  <si>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</si>
  <si>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</si>
  <si>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</si>
  <si>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</si>
  <si>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</si>
  <si>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</si>
  <si>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</si>
  <si>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</si>
  <si>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</si>
  <si>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</si>
  <si>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</si>
  <si>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</si>
  <si>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</si>
  <si>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</si>
  <si>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</si>
  <si>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</si>
  <si>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</si>
  <si>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</si>
  <si>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</si>
  <si>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</si>
  <si>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</si>
  <si>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</si>
  <si>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</si>
  <si>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</si>
  <si>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</si>
  <si>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</si>
  <si>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</si>
  <si>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</si>
  <si>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</si>
  <si>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</si>
  <si>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</si>
  <si>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</si>
  <si>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</si>
  <si>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</si>
  <si>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</si>
  <si>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</si>
  <si>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</si>
  <si>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</si>
  <si>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</si>
  <si>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</si>
  <si>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</si>
  <si>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</si>
  <si>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</si>
  <si>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</si>
  <si>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</si>
  <si>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</si>
  <si>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</si>
  <si>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</si>
  <si>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</si>
  <si>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</si>
  <si>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</si>
  <si>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</si>
  <si>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</si>
  <si>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</si>
  <si>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</si>
  <si>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</si>
  <si>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</si>
  <si>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</si>
  <si>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</si>
  <si>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</si>
  <si>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</si>
  <si>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</si>
  <si>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</si>
  <si>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</si>
  <si>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</si>
  <si>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</si>
  <si>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</si>
  <si>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</si>
  <si>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</si>
  <si>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</si>
  <si>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</si>
  <si>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</si>
  <si>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</si>
  <si>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</si>
  <si>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</si>
  <si>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</si>
  <si>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</si>
  <si>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</si>
  <si>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</si>
  <si>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</si>
  <si>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</si>
  <si>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</si>
  <si>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</si>
  <si>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</si>
  <si>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</si>
  <si>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</si>
  <si>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</si>
  <si>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</si>
  <si>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</si>
  <si>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</si>
  <si>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</si>
  <si>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</si>
  <si>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</si>
  <si>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</si>
  <si>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</si>
  <si>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</si>
  <si>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</si>
  <si>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</si>
  <si>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</si>
  <si>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</si>
  <si>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</si>
  <si>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</si>
  <si>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</si>
  <si>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</si>
  <si>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</si>
  <si>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</si>
  <si>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</si>
  <si>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</si>
  <si>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</si>
  <si>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</si>
  <si>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</si>
  <si>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</si>
  <si>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</si>
  <si>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</si>
  <si>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</si>
  <si>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</si>
  <si>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</si>
  <si>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</si>
  <si>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</si>
  <si>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</si>
  <si>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</si>
  <si>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</si>
  <si>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</si>
  <si>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</si>
  <si>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</si>
  <si>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</si>
  <si>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</si>
  <si>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</si>
  <si>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</si>
  <si>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</si>
  <si>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</si>
  <si>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</si>
  <si>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</si>
  <si>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</si>
  <si>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</si>
  <si>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</si>
  <si>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</si>
  <si>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</si>
  <si>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</si>
  <si>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</si>
  <si>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</si>
  <si>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</si>
  <si>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</si>
  <si>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</si>
  <si>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</si>
  <si>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</si>
  <si>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</si>
  <si>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</si>
  <si>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</si>
  <si>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</si>
  <si>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</si>
  <si>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</si>
  <si>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</si>
  <si>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</si>
  <si>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</si>
  <si>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</si>
  <si>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</si>
  <si>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</si>
  <si>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</si>
  <si>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</si>
  <si>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</si>
  <si>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</si>
  <si>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</si>
  <si>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</si>
  <si>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</si>
  <si>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</si>
  <si>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</si>
  <si>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</si>
  <si>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</si>
  <si>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</si>
  <si>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</si>
  <si>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</si>
  <si>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</si>
  <si>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</si>
  <si>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</si>
  <si>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</si>
  <si>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</si>
  <si>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</si>
  <si>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</si>
  <si>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</si>
  <si>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</si>
  <si>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</si>
  <si>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</si>
  <si>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</si>
  <si>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</si>
  <si>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</si>
  <si>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</si>
  <si>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</si>
  <si>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</si>
  <si>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</si>
  <si>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</si>
  <si>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</si>
  <si>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</si>
  <si>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</si>
  <si>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</si>
  <si>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</si>
  <si>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</si>
  <si>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</si>
  <si>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</si>
  <si>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</si>
  <si>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</si>
  <si>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</si>
  <si>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</si>
  <si>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</si>
  <si>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</si>
  <si>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</si>
  <si>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</si>
  <si>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</si>
  <si>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</si>
  <si>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</si>
  <si>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</si>
  <si>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</si>
  <si>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</si>
  <si>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</si>
  <si>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</si>
  <si>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</si>
  <si>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</si>
  <si>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</si>
  <si>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</si>
  <si>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</si>
  <si>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</si>
  <si>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</si>
  <si>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</si>
  <si>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</si>
  <si>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</si>
  <si>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</si>
  <si>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</si>
  <si>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</si>
  <si>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</si>
  <si>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</si>
  <si>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</si>
  <si>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</si>
  <si>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</si>
  <si>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</si>
  <si>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</si>
  <si>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</si>
  <si>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</si>
  <si>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</si>
  <si>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</si>
  <si>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</si>
  <si>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</si>
  <si>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</si>
  <si>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</si>
  <si>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</si>
  <si>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</si>
  <si>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</si>
  <si>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</si>
  <si>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</si>
  <si>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</si>
  <si>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</si>
  <si>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</si>
  <si>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</si>
  <si>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</si>
  <si>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</si>
  <si>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</si>
  <si>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</si>
  <si>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</si>
  <si>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</si>
  <si>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</si>
  <si>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</si>
  <si>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</si>
  <si>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</si>
  <si>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</si>
  <si>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</si>
  <si>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</si>
  <si>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</si>
  <si>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</si>
  <si>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</si>
  <si>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</si>
  <si>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</si>
  <si>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</si>
  <si>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</si>
  <si>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</si>
  <si>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</si>
  <si>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</si>
  <si>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</si>
  <si>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</si>
  <si>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</si>
  <si>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</si>
  <si>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</si>
  <si>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</si>
  <si>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</si>
  <si>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</si>
  <si>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</si>
  <si>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</si>
  <si>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</si>
  <si>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</si>
  <si>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</si>
  <si>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</si>
  <si>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</si>
  <si>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</si>
  <si>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</si>
  <si>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</si>
  <si>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</si>
  <si>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</si>
  <si>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</si>
  <si>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</si>
  <si>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</si>
  <si>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</si>
  <si>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</si>
  <si>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</si>
  <si>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</si>
  <si>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</si>
  <si>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</si>
  <si>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</si>
  <si>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</si>
  <si>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</si>
  <si>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</si>
  <si>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</si>
  <si>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</si>
  <si>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</si>
  <si>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</si>
  <si>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</si>
  <si>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</si>
  <si>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</si>
  <si>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</si>
  <si>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</si>
  <si>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</si>
  <si>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</si>
  <si>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</si>
  <si>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</si>
  <si>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</si>
  <si>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</si>
  <si>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</si>
  <si>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</si>
  <si>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</si>
  <si>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</si>
  <si>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</si>
  <si>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</si>
  <si>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</si>
  <si>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</si>
  <si>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</si>
  <si>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</si>
  <si>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</si>
  <si>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</si>
  <si>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</si>
  <si>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</si>
  <si>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</si>
  <si>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</si>
  <si>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</si>
  <si>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</si>
  <si>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</si>
  <si>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</si>
  <si>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</si>
  <si>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</si>
  <si>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</si>
  <si>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</si>
  <si>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</si>
  <si>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</si>
  <si>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</si>
  <si>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</si>
  <si>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</si>
  <si>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</si>
  <si>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</si>
  <si>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</si>
  <si>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</si>
  <si>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</si>
  <si>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</si>
  <si>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</si>
  <si>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</si>
  <si>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</si>
  <si>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</si>
  <si>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</si>
  <si>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</si>
  <si>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</si>
  <si>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</si>
  <si>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</si>
  <si>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</si>
  <si>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</si>
  <si>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</si>
  <si>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</si>
  <si>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</si>
  <si>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</si>
  <si>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</si>
  <si>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</si>
  <si>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</si>
  <si>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</si>
  <si>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</si>
  <si>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</si>
  <si>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</si>
  <si>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</si>
  <si>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</si>
  <si>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</si>
  <si>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</si>
  <si>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</si>
  <si>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</si>
  <si>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</si>
  <si>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</si>
  <si>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</si>
  <si>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</si>
  <si>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</si>
  <si>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</si>
  <si>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</si>
  <si>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</si>
  <si>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</si>
  <si>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</si>
  <si>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</si>
  <si>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</si>
  <si>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</si>
  <si>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</si>
  <si>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</si>
  <si>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</si>
  <si>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</si>
  <si>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</si>
  <si>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</si>
  <si>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</si>
  <si>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</si>
  <si>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</si>
  <si>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</si>
  <si>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</si>
  <si>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</si>
  <si>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</si>
  <si>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</si>
  <si>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</si>
  <si>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</si>
  <si>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</si>
  <si>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</si>
  <si>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</si>
  <si>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</si>
  <si>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</si>
  <si>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</si>
  <si>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</si>
  <si>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</si>
  <si>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</si>
  <si>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</si>
  <si>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</si>
  <si>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</si>
  <si>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</si>
  <si>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</si>
  <si>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</si>
  <si>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</si>
  <si>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</si>
  <si>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</si>
  <si>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</si>
  <si>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</si>
  <si>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</si>
  <si>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</si>
  <si>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</si>
  <si>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</si>
  <si>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</si>
  <si>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</si>
  <si>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</si>
  <si>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</si>
  <si>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</si>
  <si>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</si>
  <si>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</si>
  <si>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</si>
  <si>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</si>
  <si>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</si>
  <si>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</si>
  <si>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</si>
  <si>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</si>
  <si>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</si>
  <si>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</si>
  <si>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</si>
  <si>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</si>
  <si>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</si>
  <si>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</si>
  <si>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</si>
  <si>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</si>
  <si>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</si>
  <si>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</si>
  <si>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</si>
  <si>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</si>
  <si>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</si>
  <si>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</si>
  <si>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</si>
  <si>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</si>
  <si>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</si>
  <si>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</si>
  <si>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</si>
  <si>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</si>
  <si>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</si>
  <si>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</si>
  <si>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</si>
  <si>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</si>
  <si>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</si>
  <si>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</si>
  <si>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</si>
  <si>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</si>
  <si>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</si>
  <si>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</si>
  <si>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</si>
  <si>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</si>
  <si>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</si>
  <si>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</si>
  <si>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</si>
  <si>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</si>
  <si>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</si>
  <si>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</si>
  <si>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</si>
  <si>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</si>
  <si>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</si>
  <si>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</si>
  <si>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</si>
  <si>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</si>
  <si>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</si>
  <si>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</si>
  <si>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</si>
  <si>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</si>
  <si>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</si>
  <si>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</si>
  <si>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</si>
  <si>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</si>
  <si>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</si>
  <si>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</si>
  <si>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</si>
  <si>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</si>
  <si>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</si>
  <si>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</si>
  <si>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</si>
  <si>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</si>
  <si>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</si>
  <si>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</si>
  <si>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</si>
  <si>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</si>
  <si>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</si>
  <si>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</si>
  <si>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</si>
  <si>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</si>
  <si>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</si>
  <si>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</si>
  <si>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</si>
  <si>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</si>
  <si>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</si>
  <si>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</si>
  <si>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</si>
  <si>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</si>
  <si>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</si>
  <si>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</si>
  <si>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</si>
  <si>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</si>
  <si>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</si>
  <si>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</si>
  <si>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</si>
  <si>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</si>
  <si>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</si>
  <si>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</si>
  <si>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</si>
  <si>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</si>
  <si>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</si>
  <si>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</si>
  <si>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</si>
  <si>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</si>
  <si>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</si>
  <si>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</si>
  <si>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</si>
  <si>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</si>
  <si>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</si>
  <si>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</si>
  <si>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</si>
  <si>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</si>
  <si>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</si>
  <si>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</si>
  <si>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</si>
  <si>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</si>
  <si>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</si>
  <si>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</si>
  <si>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</si>
  <si>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</si>
  <si>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</si>
  <si>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</si>
  <si>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</si>
  <si>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</si>
  <si>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</si>
  <si>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</si>
  <si>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</si>
  <si>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</si>
  <si>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</si>
  <si>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</si>
  <si>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</si>
  <si>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</si>
  <si>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</si>
  <si>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</si>
  <si>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</si>
  <si>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</si>
  <si>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</si>
  <si>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</si>
  <si>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</si>
  <si>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</si>
  <si>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</si>
  <si>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</si>
  <si>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</si>
  <si>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</si>
  <si>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</si>
  <si>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</si>
  <si>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</si>
  <si>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</si>
  <si>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</si>
  <si>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</si>
  <si>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</si>
  <si>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</si>
  <si>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</si>
  <si>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</si>
  <si>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</si>
  <si>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</si>
  <si>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</si>
  <si>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</si>
  <si>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</si>
  <si>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</si>
  <si>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</si>
  <si>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</si>
  <si>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</si>
  <si>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</si>
  <si>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</si>
  <si>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</si>
  <si>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</si>
  <si>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</si>
  <si>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</si>
  <si>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</si>
  <si>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</si>
  <si>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</si>
  <si>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</si>
  <si>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</si>
  <si>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</si>
  <si>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</si>
  <si>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</si>
  <si>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</si>
  <si>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</si>
  <si>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</si>
  <si>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</si>
  <si>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</si>
  <si>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</si>
  <si>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</si>
  <si>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</si>
  <si>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</si>
  <si>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</si>
  <si>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</si>
  <si>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</si>
  <si>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</si>
  <si>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</si>
  <si>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</si>
  <si>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</si>
  <si>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</si>
  <si>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</si>
  <si>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</si>
  <si>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</si>
  <si>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</si>
  <si>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</si>
  <si>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</si>
  <si>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</si>
  <si>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</si>
  <si>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</si>
  <si>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</si>
  <si>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</si>
  <si>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</si>
  <si>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</si>
  <si>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</si>
  <si>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</si>
  <si>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</si>
  <si>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</si>
  <si>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</si>
  <si>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</si>
  <si>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</si>
  <si>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</si>
  <si>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</si>
  <si>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</si>
  <si>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</si>
  <si>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</si>
  <si>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</si>
  <si>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</si>
  <si>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</si>
  <si>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</si>
  <si>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</si>
  <si>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</si>
  <si>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</si>
  <si>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</si>
  <si>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</si>
  <si>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</si>
  <si>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</si>
  <si>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</si>
  <si>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</si>
  <si>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</si>
  <si>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</si>
  <si>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</si>
  <si>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</si>
  <si>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</si>
  <si>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</si>
  <si>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</si>
  <si>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</si>
  <si>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</si>
  <si>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</si>
  <si>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</si>
  <si>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</si>
  <si>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</si>
  <si>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</si>
  <si>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</si>
  <si>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</si>
  <si>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</si>
  <si>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</si>
  <si>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</si>
  <si>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</si>
  <si>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</si>
  <si>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</si>
  <si>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</si>
  <si>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</si>
  <si>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</si>
  <si>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</si>
  <si>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</si>
  <si>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</si>
  <si>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</si>
  <si>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</si>
  <si>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</si>
  <si>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</si>
  <si>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</si>
  <si>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</si>
  <si>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</si>
  <si>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</si>
  <si>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</si>
  <si>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</si>
  <si>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</si>
  <si>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</si>
  <si>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</si>
  <si>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</si>
  <si>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</si>
  <si>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</si>
  <si>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</si>
  <si>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</si>
  <si>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</si>
  <si>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</si>
  <si>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</si>
  <si>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</si>
  <si>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</si>
  <si>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</si>
  <si>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</si>
  <si>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</si>
  <si>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</si>
  <si>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</si>
  <si>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</si>
  <si>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</si>
  <si>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</si>
  <si>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</si>
  <si>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</si>
  <si>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</si>
  <si>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</si>
  <si>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</si>
  <si>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</si>
  <si>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</si>
  <si>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</si>
  <si>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</si>
  <si>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</si>
  <si>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</si>
  <si>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</si>
  <si>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</si>
  <si>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</si>
  <si>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</si>
  <si>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</si>
  <si>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</si>
  <si>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</si>
  <si>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</si>
  <si>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</si>
  <si>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</si>
  <si>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</si>
  <si>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</si>
  <si>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</si>
  <si>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</si>
  <si>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</si>
  <si>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</si>
  <si>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</si>
  <si>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</si>
  <si>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</si>
  <si>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</si>
  <si>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</si>
  <si>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</si>
  <si>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</si>
  <si>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</si>
  <si>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</si>
  <si>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</si>
  <si>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</si>
  <si>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</si>
  <si>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</si>
  <si>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</si>
  <si>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</si>
  <si>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</si>
  <si>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</si>
  <si>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</si>
  <si>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</si>
  <si>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</si>
  <si>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</si>
  <si>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</si>
  <si>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</si>
  <si>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</si>
  <si>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</si>
  <si>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</si>
  <si>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</si>
  <si>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</si>
  <si>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</si>
  <si>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</si>
  <si>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</si>
  <si>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</si>
  <si>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</si>
  <si>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</si>
  <si>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</si>
  <si>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</si>
  <si>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</si>
  <si>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</si>
  <si>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</si>
  <si>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</si>
  <si>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</si>
  <si>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</si>
  <si>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</si>
  <si>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</si>
  <si>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</si>
  <si>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</si>
  <si>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</si>
  <si>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</si>
  <si>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</si>
  <si>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</si>
  <si>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</si>
  <si>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</si>
  <si>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</si>
  <si>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</si>
  <si>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</si>
  <si>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</si>
  <si>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</si>
  <si>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</si>
  <si>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</si>
  <si>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</si>
  <si>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</si>
  <si>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</si>
  <si>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</si>
  <si>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</si>
  <si>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</si>
  <si>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2050 Trip dsitribution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</si>
  <si>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</si>
  <si>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</si>
  <si>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</si>
  <si>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</si>
  <si>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FD-F_fod_zone_O</t>
    <phoneticPr fontId="2" type="noConversion"/>
  </si>
  <si>
    <t>FD-F_fod_zone_D</t>
    <phoneticPr fontId="2" type="noConversion"/>
  </si>
  <si>
    <t>FD-F_fod_zone_D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</si>
</sst>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rgb="FFFFC000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0" fontId="0" fillId="16" borderId="56" xfId="0" applyFill="1" applyBorder="1"/>
    <xf numFmtId="0" fontId="0" fillId="16" borderId="56" xfId="1" applyNumberFormat="1" applyFont="1" applyFill="1" applyBorder="1" applyAlignment="1"/>
    <xf numFmtId="9" fontId="0" fillId="16" borderId="56" xfId="1" applyFont="1" applyFill="1" applyBorder="1" applyAlignment="1"/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12" fillId="10" borderId="137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53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7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FF33"/>
      <color rgb="FFFFCCCC"/>
      <color rgb="FFFFCC99"/>
      <color rgb="FFCCCCFF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117</xdr:row>
      <xdr:rowOff>84940</xdr:rowOff>
    </xdr:from>
    <xdr:to>
      <xdr:col>89</xdr:col>
      <xdr:colOff>683161</xdr:colOff>
      <xdr:row>211</xdr:row>
      <xdr:rowOff>35215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131</xdr:row>
      <xdr:rowOff>26626</xdr:rowOff>
    </xdr:from>
    <xdr:to>
      <xdr:col>105</xdr:col>
      <xdr:colOff>1335</xdr:colOff>
      <xdr:row>187</xdr:row>
      <xdr:rowOff>201572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130</xdr:row>
      <xdr:rowOff>97598</xdr:rowOff>
    </xdr:from>
    <xdr:to>
      <xdr:col>98</xdr:col>
      <xdr:colOff>427427</xdr:colOff>
      <xdr:row>187</xdr:row>
      <xdr:rowOff>51645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workbookViewId="0">
      <selection activeCell="C1" sqref="C1"/>
    </sheetView>
  </sheetViews>
  <sheetFormatPr defaultRowHeight="17"/>
  <cols>
    <col min="2" max="3" width="16.6640625" bestFit="1" customWidth="1"/>
  </cols>
  <sheetData>
    <row r="1" spans="1:3">
      <c r="A1" s="433" t="s">
        <v>898</v>
      </c>
      <c r="B1" s="433">
        <v>2050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'A.일산테크노밸리(859991)_수정'!EI91</f>
        <v>39.60724878365653</v>
      </c>
      <c r="C2" s="411">
        <f>'E.관광문화단지(849301)_수정'!ER17+'C.장항공공주택지구(849992)'!EZ137+'B.고양영상밸리(849991)_수정'!ER82</f>
        <v>32.209127960483237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'A.일산테크노밸리(859991)_수정'!EI140</f>
        <v>39.480028568770244</v>
      </c>
      <c r="C2" s="411">
        <f>'E.관광문화단지(849301)_수정'!ER60+'C.장항공공주택지구(849992)'!EZ180+'B.고양영상밸리(849991)_수정'!ER108</f>
        <v>43.10753711869279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'A.일산테크노밸리(859991)_수정'!EJ91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'A.일산테크노밸리(859991)_수정'!EJ140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'A.일산테크노밸리(859991)_수정'!EH91</f>
        <v>9779.2816150841118</v>
      </c>
      <c r="C2" s="411">
        <f>'E.관광문화단지(849301)_수정'!EQ17+'D.cj라이브시티(849201)_수정'!EQ36+'B.고양영상밸리(849991)_수정'!EQ82</f>
        <v>7604.1333183781235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'A.일산테크노밸리(859991)_수정'!EH140</f>
        <v>9925.9000364209896</v>
      </c>
      <c r="C2" s="411">
        <f>'E.관광문화단지(849301)_수정'!EQ60+'D.cj라이브시티(849201)_수정'!EQ79+'B.고양영상밸리(849991)_수정'!EQ108</f>
        <v>7621.0865544003846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'A.일산테크노밸리(859991)_수정'!EI91</f>
        <v>39.60724878365653</v>
      </c>
      <c r="C2" s="411">
        <f>'E.관광문화단지(849301)_수정'!ER17+'D.cj라이브시티(849201)_수정'!ER36+'B.고양영상밸리(849991)_수정'!ER82</f>
        <v>20.123835886179897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'A.일산테크노밸리(859991)_수정'!EI140</f>
        <v>39.480028568770244</v>
      </c>
      <c r="C2" s="411">
        <f>'E.관광문화단지(849301)_수정'!ER60+'D.cj라이브시티(849201)_수정'!ER79+'B.고양영상밸리(849991)_수정'!ER108</f>
        <v>20.121927417538743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C50" sqref="AC50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'A.일산테크노밸리(859991)_수정'!EJ91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'A.일산테크노밸리(859991)_수정'!EJ140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G20" sqref="G20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'A.일산테크노밸리(859991)_수정'!EH91</f>
        <v>9779.2816150841118</v>
      </c>
      <c r="C2" s="411">
        <f>'D.cj라이브시티(849201)_수정'!EQ36+'C.장항공공주택지구(849992)'!EY137+'B.고양영상밸리(849991)_수정'!EQ82</f>
        <v>14202.14655648314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'A.일산테크노밸리(859991)_수정'!EH91</f>
        <v>9779.2816150841118</v>
      </c>
      <c r="C2" s="411">
        <f>'E.관광문화단지(849301)_수정'!EQ17+'D.cj라이브시티(849201)_수정'!EQ36+'C.장항공공주택지구(849992)'!EY137</f>
        <v>11308.658932552167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'A.일산테크노밸리(859991)_수정'!EH140</f>
        <v>9925.9000364209896</v>
      </c>
      <c r="C2" s="411">
        <f>'E.관광문화단지(849301)_수정'!EQ60+'D.cj라이브시티(849201)_수정'!EQ79+'C.장항공공주택지구(849992)'!EY180</f>
        <v>11298.123332635581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'A.일산테크노밸리(859991)_수정'!EI91</f>
        <v>39.60724878365653</v>
      </c>
      <c r="C2" s="411">
        <f>'E.관광문화단지(849301)_수정'!ER17+'D.cj라이브시티(849201)_수정'!ER36+'C.장항공공주택지구(849992)'!EZ137</f>
        <v>21.092900030297095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'A.일산테크노밸리(859991)_수정'!EI140</f>
        <v>39.480028568770244</v>
      </c>
      <c r="C2" s="411">
        <f>'E.관광문화단지(849301)_수정'!ER60+'D.cj라이브시티(849201)_수정'!ER79+'C.장항공공주택지구(849992)'!EZ180</f>
        <v>31.991309188506655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'A.일산테크노밸리(859991)_수정'!EJ91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'A.일산테크노밸리(859991)_수정'!EJ140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16208.017780601878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16208.870902535637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34.058729175791974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44.957138334001534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'A.일산테크노밸리(859991)_수정'!EH140</f>
        <v>9925.9000364209896</v>
      </c>
      <c r="C2" s="411">
        <f>'D.cj라이브시티(849201)_수정'!EQ79+'C.장항공공주택지구(849992)'!EY180+'B.고양영상밸리(849991)_수정'!EQ108</f>
        <v>14199.059787980095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tabSelected="1"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'A.일산테크노밸리(859991)_수정'!EH90</f>
        <v>9779.2816150841118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'A.일산테크노밸리(859991)_수정'!EH139</f>
        <v>9925.9000364209896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'A.일산테크노밸리(859991)_수정'!EI91</f>
        <v>39.60724878365653</v>
      </c>
      <c r="C2" s="411">
        <f>'D.cj라이브시티(849201)_수정'!ER36+'C.장항공공주택지구(849992)'!EZ137+'B.고양영상밸리(849991)_수정'!ER82</f>
        <v>28.750323650415702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'A.일산테크노밸리(859991)_수정'!EI90</f>
        <v>39.60724878365653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'A.일산테크노밸리(859991)_수정'!EI139</f>
        <v>39.480028568770244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'A.일산테크노밸리(859991)_수정'!EJ139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'B.고양영상밸리(849991)_수정'!EQ82</f>
        <v>4899.358848049711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'B.고양영상밸리(849991)_수정'!EQ108</f>
        <v>4910.7475699000552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'B.고양영상밸리(849991)_수정'!ER82</f>
        <v>12.965829145494881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'B.고양영상밸리(849991)_수정'!ER108</f>
        <v>12.965829145494881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'A.일산테크노밸리(859991)_수정'!EI140</f>
        <v>39.480028568770244</v>
      </c>
      <c r="C2" s="411">
        <f>'D.cj라이브시티(849201)_수정'!ER79+'C.장항공공주택지구(849992)'!EZ180+'B.고양영상밸리(849991)_수정'!ER108</f>
        <v>39.650641277266416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'C.장항공공주택지구(849992)'!EY137</f>
        <v>8603.8844622237557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'C.장항공공주택지구(849992)'!EY180</f>
        <v>8587.784348135252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'C.장항공공주택지구(849992)'!EZ137</f>
        <v>13.934893289612077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'C.장항공공주택지구(849992)'!EZ180</f>
        <v>24.835210916462792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'D.cj라이브시티(849201)_수정'!EQ36</f>
        <v>698.90324620967385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'D.cj라이브시티(849201)_수정'!EQ79</f>
        <v>700.52786994478856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34">
        <f>'D.cj라이브시티(849201)_수정'!ER36</f>
        <v>1.8496012153087409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'D.cj라이브시티(849201)_수정'!ER79</f>
        <v>1.8496012153087409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'A.일산테크노밸리(859991)_수정'!EJ91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K11" sqref="K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'E.관광문화단지(849301)_수정'!EQ17</f>
        <v>2005.8712241187384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sqref="A1:C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'E.관광문화단지(849301)_수정'!EQ60</f>
        <v>2009.8111145555411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P15" sqref="P15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'E.관광문화단지(849301)_수정'!ER17</f>
        <v>5.3084055253762772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v>0</v>
      </c>
      <c r="C2" s="411">
        <f>'E.관광문화단지(849301)_수정'!ER60</f>
        <v>5.30649705673512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U11" sqref="U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Y8" sqref="Y8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'A.일산테크노밸리(859991)_수정'!EH90</f>
        <v>9779.2816150841118</v>
      </c>
      <c r="C2" s="411">
        <f>'E.관광문화단지(849301)_수정'!EQ17+'D.cj라이브시티(849201)_수정'!EQ36+'C.장항공공주택지구(849992)'!EY137+'B.고양영상밸리(849991)_수정'!EQ82</f>
        <v>16208.017780601878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W19" sqref="W19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'A.일산테크노밸리(859991)_수정'!EH139</f>
        <v>9925.9000364209896</v>
      </c>
      <c r="C2" s="411">
        <f>'E.관광문화단지(849301)_수정'!EQ60+'D.cj라이브시티(849201)_수정'!EQ79+'C.장항공공주택지구(849992)'!EY180+'B.고양영상밸리(849991)_수정'!EQ108</f>
        <v>16208.870902535637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'A.일산테크노밸리(859991)_수정'!EJ140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2" sqref="A1: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'A.일산테크노밸리(859991)_수정'!EI90</f>
        <v>39.60724878365653</v>
      </c>
      <c r="C2" s="411">
        <f>'E.관광문화단지(849301)_수정'!ER17+'D.cj라이브시티(849201)_수정'!ER36+'C.장항공공주택지구(849992)'!EZ137+'B.고양영상밸리(849991)_수정'!ER82</f>
        <v>34.058729175791974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'A.일산테크노밸리(859991)_수정'!EI139</f>
        <v>39.480028568770244</v>
      </c>
      <c r="C2" s="411">
        <f>'E.관광문화단지(849301)_수정'!ER60+'D.cj라이브시티(849201)_수정'!ER79+'C.장항공공주택지구(849992)'!EZ180+'B.고양영상밸리(849991)_수정'!ER108</f>
        <v>44.957138334001534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Z13" sqref="Z1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'A.일산테크노밸리(859991)_수정'!EJ90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E43" sqref="E4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2050</v>
      </c>
      <c r="B2" s="410">
        <f>'A.일산테크노밸리(859991)_수정'!EJ139</f>
        <v>1838.3264802958784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zoomScale="85" zoomScaleNormal="85" workbookViewId="0">
      <selection activeCell="M15" sqref="M15:Z15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729</v>
      </c>
    </row>
    <row r="4" spans="1:158">
      <c r="B4" s="447" t="s">
        <v>730</v>
      </c>
      <c r="C4" s="447"/>
      <c r="D4" s="447" t="s">
        <v>732</v>
      </c>
      <c r="E4" s="447"/>
      <c r="F4" s="447" t="s">
        <v>740</v>
      </c>
      <c r="G4" s="447"/>
      <c r="H4" s="447" t="s">
        <v>735</v>
      </c>
      <c r="I4" s="447"/>
      <c r="J4" s="447" t="s">
        <v>736</v>
      </c>
      <c r="K4" s="447"/>
      <c r="L4" s="447" t="s">
        <v>738</v>
      </c>
      <c r="M4" s="447"/>
    </row>
    <row r="5" spans="1:158" ht="23">
      <c r="B5" t="s">
        <v>733</v>
      </c>
      <c r="C5" t="s">
        <v>734</v>
      </c>
      <c r="D5" t="s">
        <v>733</v>
      </c>
      <c r="E5" t="s">
        <v>734</v>
      </c>
      <c r="F5" t="s">
        <v>733</v>
      </c>
      <c r="G5" t="s">
        <v>734</v>
      </c>
      <c r="H5" t="s">
        <v>733</v>
      </c>
      <c r="I5" t="s">
        <v>734</v>
      </c>
      <c r="J5" t="s">
        <v>737</v>
      </c>
      <c r="K5" t="s">
        <v>731</v>
      </c>
      <c r="L5" t="s">
        <v>733</v>
      </c>
      <c r="M5" t="s">
        <v>739</v>
      </c>
      <c r="O5" s="351"/>
    </row>
    <row r="6" spans="1:158">
      <c r="A6" t="s">
        <v>741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742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863</v>
      </c>
    </row>
    <row r="9" spans="1:158">
      <c r="ET9" s="279"/>
      <c r="EU9" s="279" t="s">
        <v>601</v>
      </c>
    </row>
    <row r="10" spans="1:158">
      <c r="ET10" s="279" t="s">
        <v>602</v>
      </c>
      <c r="EU10" s="293">
        <v>1</v>
      </c>
    </row>
    <row r="11" spans="1:158">
      <c r="J11" s="403"/>
      <c r="K11" s="32" t="s">
        <v>851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468</v>
      </c>
      <c r="C14" t="s">
        <v>463</v>
      </c>
      <c r="D14" t="s">
        <v>467</v>
      </c>
      <c r="E14" t="s">
        <v>470</v>
      </c>
      <c r="F14" t="s">
        <v>465</v>
      </c>
      <c r="G14" t="s">
        <v>466</v>
      </c>
      <c r="H14" t="s">
        <v>21</v>
      </c>
      <c r="K14" s="32" t="s">
        <v>471</v>
      </c>
      <c r="CV14" s="32" t="s">
        <v>492</v>
      </c>
      <c r="CY14" t="s">
        <v>478</v>
      </c>
      <c r="CZ14" t="s">
        <v>479</v>
      </c>
      <c r="EL14" s="353" t="s">
        <v>854</v>
      </c>
      <c r="EV14" s="353" t="s">
        <v>745</v>
      </c>
    </row>
    <row r="15" spans="1:158">
      <c r="A15" t="s">
        <v>462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482</v>
      </c>
      <c r="L15" s="159"/>
      <c r="M15" s="443" t="s">
        <v>463</v>
      </c>
      <c r="N15" s="444"/>
      <c r="O15" s="444"/>
      <c r="P15" s="444"/>
      <c r="Q15" s="444"/>
      <c r="R15" s="444"/>
      <c r="S15" s="444"/>
      <c r="T15" s="444"/>
      <c r="U15" s="444"/>
      <c r="V15" s="444"/>
      <c r="W15" s="444"/>
      <c r="X15" s="444"/>
      <c r="Y15" s="444"/>
      <c r="Z15" s="445"/>
      <c r="AA15" s="443" t="s">
        <v>467</v>
      </c>
      <c r="AB15" s="444"/>
      <c r="AC15" s="444"/>
      <c r="AD15" s="444"/>
      <c r="AE15" s="444"/>
      <c r="AF15" s="444"/>
      <c r="AG15" s="444"/>
      <c r="AH15" s="444"/>
      <c r="AI15" s="444"/>
      <c r="AJ15" s="444"/>
      <c r="AK15" s="444"/>
      <c r="AL15" s="444"/>
      <c r="AM15" s="444"/>
      <c r="AN15" s="445"/>
      <c r="AO15" s="443" t="s">
        <v>464</v>
      </c>
      <c r="AP15" s="444"/>
      <c r="AQ15" s="444"/>
      <c r="AR15" s="444"/>
      <c r="AS15" s="444"/>
      <c r="AT15" s="444"/>
      <c r="AU15" s="444"/>
      <c r="AV15" s="444"/>
      <c r="AW15" s="444"/>
      <c r="AX15" s="444"/>
      <c r="AY15" s="444"/>
      <c r="AZ15" s="444"/>
      <c r="BA15" s="444"/>
      <c r="BB15" s="445"/>
      <c r="BC15" s="443" t="s">
        <v>465</v>
      </c>
      <c r="BD15" s="444"/>
      <c r="BE15" s="444"/>
      <c r="BF15" s="444"/>
      <c r="BG15" s="444"/>
      <c r="BH15" s="444"/>
      <c r="BI15" s="444"/>
      <c r="BJ15" s="444"/>
      <c r="BK15" s="444"/>
      <c r="BL15" s="444"/>
      <c r="BM15" s="444"/>
      <c r="BN15" s="444"/>
      <c r="BO15" s="444"/>
      <c r="BP15" s="445"/>
      <c r="BQ15" s="443" t="s">
        <v>466</v>
      </c>
      <c r="BR15" s="444"/>
      <c r="BS15" s="444"/>
      <c r="BT15" s="444"/>
      <c r="BU15" s="444"/>
      <c r="BV15" s="444"/>
      <c r="BW15" s="444"/>
      <c r="BX15" s="444"/>
      <c r="BY15" s="444"/>
      <c r="BZ15" s="444"/>
      <c r="CA15" s="444"/>
      <c r="CB15" s="444"/>
      <c r="CC15" s="444"/>
      <c r="CD15" s="445"/>
      <c r="CE15" s="443" t="s">
        <v>21</v>
      </c>
      <c r="CF15" s="444"/>
      <c r="CG15" s="444"/>
      <c r="CH15" s="444"/>
      <c r="CI15" s="444"/>
      <c r="CJ15" s="444"/>
      <c r="CK15" s="444"/>
      <c r="CL15" s="444"/>
      <c r="CM15" s="444"/>
      <c r="CN15" s="444"/>
      <c r="CO15" s="444"/>
      <c r="CP15" s="444"/>
      <c r="CQ15" s="444"/>
      <c r="CR15" s="445"/>
      <c r="CV15" s="263" t="s">
        <v>482</v>
      </c>
      <c r="CW15" s="263"/>
      <c r="CX15" s="446" t="s">
        <v>554</v>
      </c>
      <c r="CY15" s="439"/>
      <c r="CZ15" s="439"/>
      <c r="DA15" s="440"/>
      <c r="DB15" s="438" t="s">
        <v>553</v>
      </c>
      <c r="DC15" s="439"/>
      <c r="DD15" s="439"/>
      <c r="DE15" s="440"/>
      <c r="DF15" s="438" t="s">
        <v>464</v>
      </c>
      <c r="DG15" s="439"/>
      <c r="DH15" s="439"/>
      <c r="DI15" s="440"/>
      <c r="DJ15" s="438" t="s">
        <v>465</v>
      </c>
      <c r="DK15" s="439"/>
      <c r="DL15" s="439"/>
      <c r="DM15" s="440"/>
      <c r="DN15" s="438" t="s">
        <v>466</v>
      </c>
      <c r="DO15" s="439"/>
      <c r="DP15" s="439"/>
      <c r="DQ15" s="440"/>
      <c r="DR15" s="438" t="s">
        <v>21</v>
      </c>
      <c r="DS15" s="439"/>
      <c r="DT15" s="439"/>
      <c r="DU15" s="441"/>
      <c r="DW15" s="278"/>
      <c r="DX15" s="278"/>
      <c r="DY15" s="442" t="s">
        <v>588</v>
      </c>
      <c r="DZ15" s="442"/>
      <c r="EB15" s="278"/>
      <c r="EC15" s="278"/>
      <c r="ED15" s="442" t="s">
        <v>588</v>
      </c>
      <c r="EE15" s="442"/>
      <c r="EI15" t="s">
        <v>599</v>
      </c>
    </row>
    <row r="16" spans="1:158">
      <c r="A16" s="199"/>
      <c r="B16" s="199"/>
      <c r="C16" s="202" t="s">
        <v>463</v>
      </c>
      <c r="D16" s="202" t="s">
        <v>467</v>
      </c>
      <c r="E16" s="202" t="s">
        <v>464</v>
      </c>
      <c r="F16" s="202" t="s">
        <v>465</v>
      </c>
      <c r="G16" s="202" t="s">
        <v>558</v>
      </c>
      <c r="H16" s="202" t="s">
        <v>21</v>
      </c>
      <c r="K16" s="159"/>
      <c r="L16" s="159"/>
      <c r="M16" s="211" t="s">
        <v>472</v>
      </c>
      <c r="N16" s="160" t="s">
        <v>156</v>
      </c>
      <c r="O16" s="160" t="s">
        <v>475</v>
      </c>
      <c r="P16" s="160" t="s">
        <v>476</v>
      </c>
      <c r="Q16" s="160" t="s">
        <v>477</v>
      </c>
      <c r="R16" s="160" t="s">
        <v>478</v>
      </c>
      <c r="S16" s="160" t="s">
        <v>479</v>
      </c>
      <c r="T16" s="160" t="s">
        <v>480</v>
      </c>
      <c r="U16" s="160" t="s">
        <v>449</v>
      </c>
      <c r="V16" s="160" t="s">
        <v>157</v>
      </c>
      <c r="W16" s="160" t="s">
        <v>473</v>
      </c>
      <c r="X16" s="160" t="s">
        <v>474</v>
      </c>
      <c r="Y16" s="160" t="s">
        <v>46</v>
      </c>
      <c r="Z16" s="212" t="s">
        <v>11</v>
      </c>
      <c r="AA16" s="211" t="s">
        <v>472</v>
      </c>
      <c r="AB16" s="160" t="s">
        <v>156</v>
      </c>
      <c r="AC16" s="160" t="s">
        <v>475</v>
      </c>
      <c r="AD16" s="160" t="s">
        <v>476</v>
      </c>
      <c r="AE16" s="160" t="s">
        <v>477</v>
      </c>
      <c r="AF16" s="160" t="s">
        <v>478</v>
      </c>
      <c r="AG16" s="160" t="s">
        <v>479</v>
      </c>
      <c r="AH16" s="160" t="s">
        <v>480</v>
      </c>
      <c r="AI16" s="160" t="s">
        <v>449</v>
      </c>
      <c r="AJ16" s="160" t="s">
        <v>157</v>
      </c>
      <c r="AK16" s="160" t="s">
        <v>473</v>
      </c>
      <c r="AL16" s="160" t="s">
        <v>474</v>
      </c>
      <c r="AM16" s="160" t="s">
        <v>46</v>
      </c>
      <c r="AN16" s="212" t="s">
        <v>11</v>
      </c>
      <c r="AO16" s="211" t="s">
        <v>472</v>
      </c>
      <c r="AP16" s="160" t="s">
        <v>156</v>
      </c>
      <c r="AQ16" s="160" t="s">
        <v>475</v>
      </c>
      <c r="AR16" s="160" t="s">
        <v>476</v>
      </c>
      <c r="AS16" s="160" t="s">
        <v>477</v>
      </c>
      <c r="AT16" s="160" t="s">
        <v>478</v>
      </c>
      <c r="AU16" s="160" t="s">
        <v>479</v>
      </c>
      <c r="AV16" s="160" t="s">
        <v>480</v>
      </c>
      <c r="AW16" s="160" t="s">
        <v>449</v>
      </c>
      <c r="AX16" s="160" t="s">
        <v>157</v>
      </c>
      <c r="AY16" s="160" t="s">
        <v>473</v>
      </c>
      <c r="AZ16" s="160" t="s">
        <v>474</v>
      </c>
      <c r="BA16" s="160" t="s">
        <v>46</v>
      </c>
      <c r="BB16" s="212" t="s">
        <v>11</v>
      </c>
      <c r="BC16" s="211" t="s">
        <v>472</v>
      </c>
      <c r="BD16" s="160" t="s">
        <v>156</v>
      </c>
      <c r="BE16" s="160" t="s">
        <v>475</v>
      </c>
      <c r="BF16" s="160" t="s">
        <v>476</v>
      </c>
      <c r="BG16" s="160" t="s">
        <v>477</v>
      </c>
      <c r="BH16" s="160" t="s">
        <v>478</v>
      </c>
      <c r="BI16" s="160" t="s">
        <v>479</v>
      </c>
      <c r="BJ16" s="160" t="s">
        <v>480</v>
      </c>
      <c r="BK16" s="160" t="s">
        <v>449</v>
      </c>
      <c r="BL16" s="160" t="s">
        <v>157</v>
      </c>
      <c r="BM16" s="160" t="s">
        <v>473</v>
      </c>
      <c r="BN16" s="160" t="s">
        <v>474</v>
      </c>
      <c r="BO16" s="160" t="s">
        <v>46</v>
      </c>
      <c r="BP16" s="212" t="s">
        <v>11</v>
      </c>
      <c r="BQ16" s="211" t="s">
        <v>472</v>
      </c>
      <c r="BR16" s="160" t="s">
        <v>156</v>
      </c>
      <c r="BS16" s="160" t="s">
        <v>475</v>
      </c>
      <c r="BT16" s="160" t="s">
        <v>476</v>
      </c>
      <c r="BU16" s="160" t="s">
        <v>477</v>
      </c>
      <c r="BV16" s="160" t="s">
        <v>478</v>
      </c>
      <c r="BW16" s="160" t="s">
        <v>479</v>
      </c>
      <c r="BX16" s="160" t="s">
        <v>480</v>
      </c>
      <c r="BY16" s="160" t="s">
        <v>449</v>
      </c>
      <c r="BZ16" s="160" t="s">
        <v>157</v>
      </c>
      <c r="CA16" s="160" t="s">
        <v>473</v>
      </c>
      <c r="CB16" s="160" t="s">
        <v>474</v>
      </c>
      <c r="CC16" s="160" t="s">
        <v>46</v>
      </c>
      <c r="CD16" s="212" t="s">
        <v>11</v>
      </c>
      <c r="CE16" s="211" t="s">
        <v>472</v>
      </c>
      <c r="CF16" s="160" t="s">
        <v>156</v>
      </c>
      <c r="CG16" s="160" t="s">
        <v>475</v>
      </c>
      <c r="CH16" s="160" t="s">
        <v>476</v>
      </c>
      <c r="CI16" s="160" t="s">
        <v>477</v>
      </c>
      <c r="CJ16" s="160" t="s">
        <v>478</v>
      </c>
      <c r="CK16" s="160" t="s">
        <v>479</v>
      </c>
      <c r="CL16" s="160" t="s">
        <v>480</v>
      </c>
      <c r="CM16" s="160" t="s">
        <v>449</v>
      </c>
      <c r="CN16" s="160" t="s">
        <v>157</v>
      </c>
      <c r="CO16" s="160" t="s">
        <v>473</v>
      </c>
      <c r="CP16" s="160" t="s">
        <v>474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478</v>
      </c>
      <c r="CZ16" s="264" t="s">
        <v>479</v>
      </c>
      <c r="DA16" s="264" t="s">
        <v>157</v>
      </c>
      <c r="DB16" s="264" t="s">
        <v>156</v>
      </c>
      <c r="DC16" s="264" t="s">
        <v>478</v>
      </c>
      <c r="DD16" s="264" t="s">
        <v>479</v>
      </c>
      <c r="DE16" s="264" t="s">
        <v>157</v>
      </c>
      <c r="DF16" s="264" t="s">
        <v>156</v>
      </c>
      <c r="DG16" s="264" t="s">
        <v>478</v>
      </c>
      <c r="DH16" s="264" t="s">
        <v>479</v>
      </c>
      <c r="DI16" s="264" t="s">
        <v>157</v>
      </c>
      <c r="DJ16" s="264" t="s">
        <v>156</v>
      </c>
      <c r="DK16" s="264" t="s">
        <v>478</v>
      </c>
      <c r="DL16" s="264" t="s">
        <v>479</v>
      </c>
      <c r="DM16" s="264" t="s">
        <v>157</v>
      </c>
      <c r="DN16" s="264" t="s">
        <v>156</v>
      </c>
      <c r="DO16" s="264" t="s">
        <v>478</v>
      </c>
      <c r="DP16" s="264" t="s">
        <v>479</v>
      </c>
      <c r="DQ16" s="264" t="s">
        <v>157</v>
      </c>
      <c r="DR16" s="264" t="s">
        <v>156</v>
      </c>
      <c r="DS16" s="264" t="s">
        <v>478</v>
      </c>
      <c r="DT16" s="264" t="s">
        <v>479</v>
      </c>
      <c r="DU16" s="264" t="s">
        <v>157</v>
      </c>
      <c r="DW16" s="278"/>
      <c r="DX16" s="278"/>
      <c r="DY16" s="280" t="s">
        <v>585</v>
      </c>
      <c r="DZ16" s="280" t="s">
        <v>259</v>
      </c>
      <c r="EB16" s="278"/>
      <c r="EC16" s="278"/>
      <c r="ED16" s="280" t="s">
        <v>585</v>
      </c>
      <c r="EE16" s="280" t="s">
        <v>259</v>
      </c>
      <c r="EL16" s="420" t="s">
        <v>564</v>
      </c>
      <c r="EM16" s="420" t="s">
        <v>565</v>
      </c>
      <c r="EN16" s="420" t="s">
        <v>566</v>
      </c>
      <c r="EO16" s="420" t="s">
        <v>562</v>
      </c>
      <c r="EP16" s="421" t="s">
        <v>597</v>
      </c>
      <c r="EQ16" s="421" t="s">
        <v>585</v>
      </c>
      <c r="ER16" s="421" t="s">
        <v>259</v>
      </c>
      <c r="ES16" s="424" t="s">
        <v>867</v>
      </c>
      <c r="EV16" s="306" t="s">
        <v>564</v>
      </c>
      <c r="EW16" s="306" t="s">
        <v>565</v>
      </c>
      <c r="EX16" s="306" t="s">
        <v>566</v>
      </c>
      <c r="EY16" s="306" t="s">
        <v>562</v>
      </c>
      <c r="EZ16" s="307" t="s">
        <v>597</v>
      </c>
      <c r="FA16" s="307" t="s">
        <v>585</v>
      </c>
      <c r="FB16" s="307" t="s">
        <v>259</v>
      </c>
    </row>
    <row r="17" spans="1:158">
      <c r="A17" s="205"/>
      <c r="B17" s="205" t="s">
        <v>744</v>
      </c>
      <c r="C17" s="400">
        <f>$M$7*KTDB_TripDistribution_2050!L$12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600.34018304581502</v>
      </c>
      <c r="D17" s="400">
        <f>$M$7*KTDB_TripDistribution_2050!M$12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4668.3253211920928</v>
      </c>
      <c r="E17" s="400">
        <f>$M$7*KTDB_TripDistribution_2050!N$12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206.92516824877217</v>
      </c>
      <c r="F17" s="400">
        <f>$M$7*KTDB_TripDistribution_2050!O$12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0.56115299864073864</v>
      </c>
      <c r="G17" s="400">
        <f>$M$7*KTDB_TripDistribution_2050!P$12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1.5899334961487608</v>
      </c>
      <c r="H17" s="400">
        <f>$M$7*KTDB_TripDistribution_2050!Q$12 * (1+KTDB_발생량도착량_증가율!$C$8*5) * (1+KTDB_발생량도착량_증가율!$D$7*5) * (1+KTDB_발생량도착량_증가율!$E$7*5) * (1+KTDB_발생량도착량_증가율!$F$7*5) * (1+KTDB_발생량도착량_증가율!$G$7*5) * (1+KTDB_발생량도착량_증가율!$H$7*5)</f>
        <v>5477.7417589814686</v>
      </c>
      <c r="J17" s="230">
        <f t="shared" ref="J17" si="0">CR17</f>
        <v>5477.7417589814695</v>
      </c>
      <c r="K17" s="206"/>
      <c r="L17" s="206" t="s">
        <v>743</v>
      </c>
      <c r="M17" s="206">
        <f>INDEX($A$16:$H$17,MATCH($L17,$B$16:$B$17,0),MATCH($M$15,$A$16:$H$16,0))*고양시_Modal_split!C$3 * 0.01</f>
        <v>1.6809525125282818</v>
      </c>
      <c r="N17" s="206">
        <f>INDEX($A$16:$H$17,MATCH($L17,$B$16:$B$17,0),MATCH($M$15,$A$16:$H$16,0))*고양시_Modal_split!D$3 * 0.01</f>
        <v>282.33998808644685</v>
      </c>
      <c r="O17" s="206">
        <f>INDEX($A$16:$H$17,MATCH($L17,$B$16:$B$17,0),MATCH($M$15,$A$16:$H$16,0))*고양시_Modal_split!E$3 * 0.01</f>
        <v>34.159356415306874</v>
      </c>
      <c r="P17" s="206">
        <f>INDEX($A$16:$H$17,MATCH($L17,$B$16:$B$17,0),MATCH($M$15,$A$16:$H$16,0))*고양시_Modal_split!F$3 * 0.01</f>
        <v>55.051194785301242</v>
      </c>
      <c r="Q17" s="206">
        <f>INDEX($A$16:$H$17,MATCH($L17,$B$16:$B$17,0),MATCH($M$15,$A$16:$H$16,0))*고양시_Modal_split!G$3 * 0.01</f>
        <v>5.5231296840214972</v>
      </c>
      <c r="R17" s="206">
        <f>INDEX($A$16:$H$17,MATCH($L17,$B$16:$B$17,0),MATCH($M$15,$A$16:$H$16,0))*고양시_Modal_split!H$3 * 0.01</f>
        <v>6.0034018304581507E-2</v>
      </c>
      <c r="S17" s="206">
        <f>INDEX($A$16:$H$17,MATCH($L17,$B$16:$B$17,0),MATCH($M$15,$A$16:$H$16,0))*고양시_Modal_split!I$3 * 0.01</f>
        <v>16.689457088673656</v>
      </c>
      <c r="T17" s="206">
        <f>INDEX($A$16:$H$17,MATCH($L17,$B$16:$B$17,0),MATCH($M$15,$A$16:$H$16,0))*고양시_Modal_split!J$3 * 0.01</f>
        <v>182.7435517191461</v>
      </c>
      <c r="U17" s="206">
        <f>INDEX($A$16:$H$17,MATCH($L17,$B$16:$B$17,0),MATCH($M$15,$A$16:$H$16,0))*고양시_Modal_split!K$3 * 0.01</f>
        <v>0.90051027456872246</v>
      </c>
      <c r="V17" s="206">
        <f>INDEX($A$16:$H$17,MATCH($L17,$B$16:$B$17,0),MATCH($M$15,$A$16:$H$16,0))*고양시_Modal_split!L$3 * 0.01</f>
        <v>18.130273527983615</v>
      </c>
      <c r="W17" s="206">
        <f>INDEX($A$16:$H$17,MATCH($L17,$B$16:$B$17,0),MATCH($M$15,$A$16:$H$16,0))*고양시_Modal_split!M$3 * 0.01</f>
        <v>1.3807824210053743</v>
      </c>
      <c r="X17" s="206">
        <f>INDEX($A$16:$H$17,MATCH($L17,$B$16:$B$17,0),MATCH($M$15,$A$16:$H$16,0))*고양시_Modal_split!N$3 * 0.01</f>
        <v>0.60034018304581505</v>
      </c>
      <c r="Y17" s="206">
        <f>INDEX($A$16:$H$17,MATCH($L17,$B$16:$B$17,0),MATCH($M$15,$A$16:$H$16,0))*고양시_Modal_split!O$3 * 0.01</f>
        <v>1.080612329482467</v>
      </c>
      <c r="Z17" s="209">
        <f>INDEX($A$16:$H$17,MATCH($L17,$B$16:$B$17,0),MATCH($M$15,$A$16:$H$16,0))*고양시_Modal_split!P$3 * 0.01</f>
        <v>600.34018304581502</v>
      </c>
      <c r="AA17" s="206">
        <f>INDEX($A$16:$H$17,MATCH($L17,$B$16:$B$17,0),MATCH($AA$15,$A$16:$H$16,0))*고양시_Modal_split!C$3 * 0.01</f>
        <v>13.07131089933786</v>
      </c>
      <c r="AB17" s="207">
        <f>INDEX($A$16:$H$17,MATCH($L17,$B$16:$B$17,0),MATCH($AA$15,$A$16:$H$16,0))*고양시_Modal_split!D$3 * 0.01</f>
        <v>2195.5133985566413</v>
      </c>
      <c r="AC17" s="207">
        <f>INDEX($A$16:$H$17,MATCH($L17,$B$16:$B$17,0),MATCH($AA$15,$A$16:$H$16,0))*고양시_Modal_split!E$3 * 0.01</f>
        <v>265.62771077583005</v>
      </c>
      <c r="AD17" s="207">
        <f>INDEX($A$16:$H$17,MATCH($L17,$B$16:$B$17,0),MATCH($AA$15,$A$16:$H$16,0))*고양시_Modal_split!F$3 * 0.01</f>
        <v>428.08543195331492</v>
      </c>
      <c r="AE17" s="207">
        <f>INDEX($A$16:$H$17,MATCH($L17,$B$16:$B$17,0),MATCH($AA$15,$A$16:$H$16,0))*고양시_Modal_split!G$3 * 0.01</f>
        <v>42.948592954967253</v>
      </c>
      <c r="AF17" s="207">
        <f>INDEX($A$16:$H$17,MATCH($L17,$B$16:$B$17,0),MATCH($AA$15,$A$16:$H$16,0))*고양시_Modal_split!H$3 * 0.01</f>
        <v>0.46683253211920928</v>
      </c>
      <c r="AG17" s="207">
        <f>INDEX($A$16:$H$17,MATCH($L17,$B$16:$B$17,0),MATCH($AA$15,$A$16:$H$16,0))*고양시_Modal_split!I$3 * 0.01</f>
        <v>129.77944392914017</v>
      </c>
      <c r="AH17" s="207">
        <f>INDEX($A$16:$H$17,MATCH($L17,$B$16:$B$17,0),MATCH($AA$15,$A$16:$H$16,0))*고양시_Modal_split!J$3 * 0.01</f>
        <v>1421.0382277708732</v>
      </c>
      <c r="AI17" s="207">
        <f>INDEX($A$16:$H$17,MATCH($L17,$B$16:$B$17,0),MATCH($AA$15,$A$16:$H$16,0))*고양시_Modal_split!K$3 * 0.01</f>
        <v>7.0024879817881391</v>
      </c>
      <c r="AJ17" s="207">
        <f>INDEX($A$16:$H$17,MATCH($L17,$B$16:$B$17,0),MATCH($AA$15,$A$16:$H$16,0))*고양시_Modal_split!L$3 * 0.01</f>
        <v>140.98342470000119</v>
      </c>
      <c r="AK17" s="207">
        <f>INDEX($A$16:$H$17,MATCH($L17,$B$16:$B$17,0),MATCH($AA$15,$A$16:$H$16,0))*고양시_Modal_split!M$3 * 0.01</f>
        <v>10.737148238741813</v>
      </c>
      <c r="AL17" s="207">
        <f>INDEX($A$16:$H$17,MATCH($L17,$B$16:$B$17,0),MATCH($AA$15,$A$16:$H$16,0))*고양시_Modal_split!N$3 * 0.01</f>
        <v>4.6683253211920928</v>
      </c>
      <c r="AM17" s="207">
        <f>INDEX($A$16:$H$17,MATCH($L17,$B$16:$B$17,0),MATCH($AA$15,$A$16:$H$16,0))*고양시_Modal_split!O$3 * 0.01</f>
        <v>8.402985578145767</v>
      </c>
      <c r="AN17" s="207">
        <f>INDEX($A$16:$H$17,MATCH($L17,$B$16:$B$17,0),MATCH($AA$15,$A$16:$H$16,0))*고양시_Modal_split!P$3 * 0.01</f>
        <v>4668.3253211920928</v>
      </c>
      <c r="AO17" s="206">
        <f>INDEX($A$16:$H$17,MATCH($L17,$B$16:$B$17,0),MATCH($AO$15,$A$16:$H$16,0))*고양시_Modal_split!C$3 * 0.01</f>
        <v>0.57939047109656205</v>
      </c>
      <c r="AP17" s="303">
        <f>INDEX($A$16:$H$17,MATCH($L17,$B$16:$B$17,0),MATCH($AO$15,$A$16:$H$16,0))*고양시_Modal_split!D$3 * 0.01</f>
        <v>97.316906627397543</v>
      </c>
      <c r="AQ17" s="303">
        <f>INDEX($A$16:$H$17,MATCH($L17,$B$16:$B$17,0),MATCH($AO$15,$A$16:$H$16,0))*고양시_Modal_split!E$3 * 0.01</f>
        <v>11.774042073355135</v>
      </c>
      <c r="AR17" s="303">
        <f>INDEX($A$16:$H$17,MATCH($L17,$B$16:$B$17,0),MATCH($AO$15,$A$16:$H$16,0))*고양시_Modal_split!F$3 * 0.01</f>
        <v>18.975037928412409</v>
      </c>
      <c r="AS17" s="303">
        <f>INDEX($A$16:$H$17,MATCH($L17,$B$16:$B$17,0),MATCH($AO$15,$A$16:$H$16,0))*고양시_Modal_split!G$3 * 0.01</f>
        <v>1.9037115478887037</v>
      </c>
      <c r="AT17" s="303">
        <f>INDEX($A$16:$H$17,MATCH($L17,$B$16:$B$17,0),MATCH($AO$15,$A$16:$H$16,0))*고양시_Modal_split!H$3 * 0.01</f>
        <v>2.069251682487722E-2</v>
      </c>
      <c r="AU17" s="303">
        <f>INDEX($A$16:$H$17,MATCH($L17,$B$16:$B$17,0),MATCH($AO$15,$A$16:$H$16,0))*고양시_Modal_split!I$3 * 0.01</f>
        <v>5.752519677315866</v>
      </c>
      <c r="AV17" s="303">
        <f>INDEX($A$16:$H$17,MATCH($L17,$B$16:$B$17,0),MATCH($AO$15,$A$16:$H$16,0))*고양시_Modal_split!J$3 * 0.01</f>
        <v>62.988021214926249</v>
      </c>
      <c r="AW17" s="303">
        <f>INDEX($A$16:$H$17,MATCH($L17,$B$16:$B$17,0),MATCH($AO$15,$A$16:$H$16,0))*고양시_Modal_split!K$3 * 0.01</f>
        <v>0.31038775237315824</v>
      </c>
      <c r="AX17" s="303">
        <f>INDEX($A$16:$H$17,MATCH($L17,$B$16:$B$17,0),MATCH($AO$15,$A$16:$H$16,0))*고양시_Modal_split!L$3 * 0.01</f>
        <v>6.2491400811129196</v>
      </c>
      <c r="AY17" s="303">
        <f>INDEX($A$16:$H$17,MATCH($L17,$B$16:$B$17,0),MATCH($AO$15,$A$16:$H$16,0))*고양시_Modal_split!M$3 * 0.01</f>
        <v>0.47592788697217592</v>
      </c>
      <c r="AZ17" s="303">
        <f>INDEX($A$16:$H$17,MATCH($L17,$B$16:$B$17,0),MATCH($AO$15,$A$16:$H$16,0))*고양시_Modal_split!N$3 * 0.01</f>
        <v>0.20692516824877216</v>
      </c>
      <c r="BA17" s="207">
        <f>INDEX($A$16:$H$17,MATCH($L17,$B$16:$B$17,0),MATCH($AO$15,$A$16:$H$16,0))*고양시_Modal_split!O$3 * 0.01</f>
        <v>0.37246530284778995</v>
      </c>
      <c r="BB17" s="207">
        <f>INDEX($A$16:$H$17,MATCH($L17,$B$16:$B$17,0),MATCH($AO$15,$A$16:$H$16,0))*고양시_Modal_split!P$3 * 0.01</f>
        <v>206.92516824877217</v>
      </c>
      <c r="BC17" s="207">
        <f>INDEX($A$16:$H$17,MATCH($L17,$B$16:$B$17,0),MATCH($BC$15,$A$16:$H$16,0))*고양시_Modal_split!C$3 * 0.01</f>
        <v>1.571228396194068E-3</v>
      </c>
      <c r="BD17" s="207">
        <f>INDEX($A$16:$H$17,MATCH($L17,$B$16:$B$17,0),MATCH($BC$15,$A$16:$H$16,0))*고양시_Modal_split!D$3 * 0.01</f>
        <v>0.26391025526073941</v>
      </c>
      <c r="BE17" s="207">
        <f>INDEX($A$16:$H$17,MATCH($L17,$B$16:$B$17,0),MATCH($BC$15,$A$16:$H$16,0))*고양시_Modal_split!E$3 * 0.01</f>
        <v>3.1929605622658029E-2</v>
      </c>
      <c r="BF17" s="207">
        <f>INDEX($A$16:$H$17,MATCH($L17,$B$16:$B$17,0),MATCH($BC$15,$A$16:$H$16,0))*고양시_Modal_split!F$3 * 0.01</f>
        <v>5.1457729975355734E-2</v>
      </c>
      <c r="BG17" s="207">
        <f>INDEX($A$16:$H$17,MATCH($L17,$B$16:$B$17,0),MATCH($BC$15,$A$16:$H$16,0))*고양시_Modal_split!G$3 * 0.01</f>
        <v>5.1626075874947955E-3</v>
      </c>
      <c r="BH17" s="207">
        <f>INDEX($A$16:$H$17,MATCH($L17,$B$16:$B$17,0),MATCH($BC$15,$A$16:$H$16,0))*고양시_Modal_split!H$3 * 0.01</f>
        <v>5.6115299864073866E-5</v>
      </c>
      <c r="BI17" s="207">
        <f>INDEX($A$16:$H$17,MATCH($L17,$B$16:$B$17,0),MATCH($BC$15,$A$16:$H$16,0))*고양시_Modal_split!I$3 * 0.01</f>
        <v>1.5600053362212533E-2</v>
      </c>
      <c r="BJ17" s="207">
        <f>INDEX($A$16:$H$17,MATCH($L17,$B$16:$B$17,0),MATCH($BC$15,$A$16:$H$16,0))*고양시_Modal_split!J$3 * 0.01</f>
        <v>0.17081497278624086</v>
      </c>
      <c r="BK17" s="207">
        <f>INDEX($A$16:$H$17,MATCH($L17,$B$16:$B$17,0),MATCH($BC$15,$A$16:$H$16,0))*고양시_Modal_split!K$3 * 0.01</f>
        <v>8.4172949796110805E-4</v>
      </c>
      <c r="BL17" s="207">
        <f>INDEX($A$16:$H$17,MATCH($L17,$B$16:$B$17,0),MATCH($BC$15,$A$16:$H$16,0))*고양시_Modal_split!L$3 * 0.01</f>
        <v>1.6946820558950308E-2</v>
      </c>
      <c r="BM17" s="207">
        <f>INDEX($A$16:$H$17,MATCH($L17,$B$16:$B$17,0),MATCH($BC$15,$A$16:$H$16,0))*고양시_Modal_split!M$3 * 0.01</f>
        <v>1.2906518968736989E-3</v>
      </c>
      <c r="BN17" s="207">
        <f>INDEX($A$16:$H$17,MATCH($L17,$B$16:$B$17,0),MATCH($BC$15,$A$16:$H$16,0))*고양시_Modal_split!N$3 * 0.01</f>
        <v>5.6115299864073866E-4</v>
      </c>
      <c r="BO17" s="207">
        <f>INDEX($A$16:$H$17,MATCH($L17,$B$16:$B$17,0),MATCH($BC$15,$A$16:$H$16,0))*고양시_Modal_split!O$3 * 0.01</f>
        <v>1.0100753975533295E-3</v>
      </c>
      <c r="BP17" s="207">
        <f>INDEX($A$16:$H$17,MATCH($L17,$B$16:$B$17,0),MATCH($BC$15,$A$16:$H$16,0))*고양시_Modal_split!P$3 * 0.01</f>
        <v>0.56115299864073864</v>
      </c>
      <c r="BQ17" s="207">
        <f>INDEX($A$16:$H$17,MATCH($L17,$B$16:$B$17,0),MATCH($BQ$15,$A$16:$H$16,0))*고양시_Modal_split!C$3 * 0.01</f>
        <v>4.4518137892165304E-3</v>
      </c>
      <c r="BR17" s="207">
        <f>INDEX($A$16:$H$17,MATCH($L17,$B$16:$B$17,0),MATCH($BQ$15,$A$16:$H$16,0))*고양시_Modal_split!D$3 * 0.01</f>
        <v>0.74774572323876232</v>
      </c>
      <c r="BS17" s="207">
        <f>INDEX($A$16:$H$17,MATCH($L17,$B$16:$B$17,0),MATCH($BQ$15,$A$16:$H$16,0))*고양시_Modal_split!E$3 * 0.01</f>
        <v>9.0467215930864472E-2</v>
      </c>
      <c r="BT17" s="207">
        <f>INDEX($A$16:$H$17,MATCH($L17,$B$16:$B$17,0),MATCH($BQ$15,$A$16:$H$16,0))*고양시_Modal_split!F$3 * 0.01</f>
        <v>0.14579690159684136</v>
      </c>
      <c r="BU17" s="207">
        <f>INDEX($A$16:$H$17,MATCH($L17,$B$16:$B$17,0),MATCH($BQ$15,$A$16:$H$16,0))*고양시_Modal_split!G$3 * 0.01</f>
        <v>1.4627388164568598E-2</v>
      </c>
      <c r="BV17" s="207">
        <f>INDEX($A$16:$H$17,MATCH($L17,$B$16:$B$17,0),MATCH($BQ$15,$A$16:$H$16,0))*고양시_Modal_split!H$3 * 0.01</f>
        <v>1.589933496148761E-4</v>
      </c>
      <c r="BW17" s="207">
        <f>INDEX($A$16:$H$17,MATCH($L17,$B$16:$B$17,0),MATCH($BQ$15,$A$16:$H$16,0))*고양시_Modal_split!I$3 * 0.01</f>
        <v>4.420015119293555E-2</v>
      </c>
      <c r="BX17" s="207">
        <f>INDEX($A$16:$H$17,MATCH($L17,$B$16:$B$17,0),MATCH($BQ$15,$A$16:$H$16,0))*고양시_Modal_split!J$3 * 0.01</f>
        <v>0.4839757562276828</v>
      </c>
      <c r="BY17" s="207">
        <f>INDEX($A$16:$H$17,MATCH($L17,$B$16:$B$17,0),MATCH($BQ$15,$A$16:$H$16,0))*고양시_Modal_split!K$3 * 0.01</f>
        <v>2.384900244223141E-3</v>
      </c>
      <c r="BZ17" s="207">
        <f>INDEX($A$16:$H$17,MATCH($L17,$B$16:$B$17,0),MATCH($BQ$15,$A$16:$H$16,0))*고양시_Modal_split!L$3 * 0.01</f>
        <v>4.8015991583692574E-2</v>
      </c>
      <c r="CA17" s="207">
        <f>INDEX($A$16:$H$17,MATCH($L17,$B$16:$B$17,0),MATCH($BQ$15,$A$16:$H$16,0))*고양시_Modal_split!M$3 * 0.01</f>
        <v>3.6568470411421495E-3</v>
      </c>
      <c r="CB17" s="207">
        <f>INDEX($A$16:$H$17,MATCH($L17,$B$16:$B$17,0),MATCH($BQ$15,$A$16:$H$16,0))*고양시_Modal_split!N$3 * 0.01</f>
        <v>1.5899334961487609E-3</v>
      </c>
      <c r="CC17" s="207">
        <f>INDEX($A$16:$H$17,MATCH($L17,$B$16:$B$17,0),MATCH($BQ$15,$A$16:$H$16,0))*고양시_Modal_split!O$3 * 0.01</f>
        <v>2.8618802930677695E-3</v>
      </c>
      <c r="CD17" s="207">
        <f>INDEX($A$16:$H$17,MATCH($L17,$B$16:$B$17,0),MATCH($BQ$15,$A$16:$H$16,0))*고양시_Modal_split!P$3 * 0.01</f>
        <v>1.5899334961487608</v>
      </c>
      <c r="CE17" s="304">
        <f>M17+AA17+AO17+BC17+BQ17</f>
        <v>15.337676925148116</v>
      </c>
      <c r="CF17" s="304">
        <f t="shared" ref="CF17:CR17" si="1">N17+AB17+AP17+BD17+BR17</f>
        <v>2576.1819492489853</v>
      </c>
      <c r="CG17" s="304">
        <f t="shared" si="1"/>
        <v>311.68350608604561</v>
      </c>
      <c r="CH17" s="304">
        <f t="shared" si="1"/>
        <v>502.30891929860076</v>
      </c>
      <c r="CI17" s="304">
        <f t="shared" si="1"/>
        <v>50.395224182629519</v>
      </c>
      <c r="CJ17" s="304">
        <f t="shared" si="1"/>
        <v>0.54777417589814703</v>
      </c>
      <c r="CK17" s="304">
        <f t="shared" si="1"/>
        <v>152.28122089968485</v>
      </c>
      <c r="CL17" s="304">
        <f t="shared" si="1"/>
        <v>1667.4245914339594</v>
      </c>
      <c r="CM17" s="304">
        <f t="shared" si="1"/>
        <v>8.2166126384722045</v>
      </c>
      <c r="CN17" s="304">
        <f t="shared" si="1"/>
        <v>165.42780112124038</v>
      </c>
      <c r="CO17" s="304">
        <f t="shared" si="1"/>
        <v>12.59880604565738</v>
      </c>
      <c r="CP17" s="304">
        <f t="shared" si="1"/>
        <v>5.4777417589814696</v>
      </c>
      <c r="CQ17" s="304">
        <f t="shared" si="1"/>
        <v>9.859935166166645</v>
      </c>
      <c r="CR17" s="304">
        <f t="shared" si="1"/>
        <v>5477.7417589814695</v>
      </c>
      <c r="CS17" s="305">
        <f>H17-CR17</f>
        <v>0</v>
      </c>
      <c r="CV17" s="265"/>
      <c r="CW17" s="265" t="s">
        <v>743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252.08927507718465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2.0852385656332582E-3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0.57969632124604575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16.18774422141394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1557.101701104001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1.6215093161486949E-2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4.507795898893372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99.988244468085952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74.859158944151957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7.1873972993668708E-4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0.19980964492239897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4.8070308316253225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0.19405165827995544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1.9491246913537294E-6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5.4185666419633667E-4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1.2460897469816401E-2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0.5934489866974304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5.5225199588355716E-6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1.5352605485562886E-3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3.810792982832744E-2</v>
      </c>
      <c r="DR17" s="270">
        <f>CX17+DB17+DF17+DJ17+DN17</f>
        <v>1884.837635770315</v>
      </c>
      <c r="DS17" s="270">
        <f t="shared" ref="DS17:DU17" si="2">CY17+DC17+DG17+DK17+DO17</f>
        <v>1.9026543101707084E-2</v>
      </c>
      <c r="DT17" s="270">
        <f t="shared" si="2"/>
        <v>5.2893789822745703</v>
      </c>
      <c r="DU17" s="270">
        <f t="shared" si="2"/>
        <v>121.03358834842336</v>
      </c>
      <c r="DW17" s="278"/>
      <c r="DX17" s="278" t="s">
        <v>743</v>
      </c>
      <c r="DY17" s="281">
        <f>DR17+DU17</f>
        <v>2005.8712241187384</v>
      </c>
      <c r="DZ17" s="281">
        <f>DS17+DT17</f>
        <v>5.3084055253762772</v>
      </c>
      <c r="EB17" s="278"/>
      <c r="EC17" s="278" t="s">
        <v>743</v>
      </c>
      <c r="ED17" s="281">
        <f>DY17</f>
        <v>2005.8712241187384</v>
      </c>
      <c r="EE17" s="281">
        <f t="shared" ref="EE17" si="3">DZ17</f>
        <v>5.3084055253762772</v>
      </c>
      <c r="EL17" s="420" t="s">
        <v>728</v>
      </c>
      <c r="EM17" s="420"/>
      <c r="EN17" s="420"/>
      <c r="EO17" s="420"/>
      <c r="EP17" s="421">
        <v>849301</v>
      </c>
      <c r="EQ17" s="422">
        <f>ED24</f>
        <v>2005.8712241187384</v>
      </c>
      <c r="ER17" s="422">
        <f>EE24</f>
        <v>5.3084055253762772</v>
      </c>
      <c r="ES17">
        <v>0</v>
      </c>
      <c r="EV17" s="306" t="s">
        <v>728</v>
      </c>
      <c r="EW17" s="306"/>
      <c r="EX17" s="306"/>
      <c r="EY17" s="306"/>
      <c r="EZ17" s="307">
        <v>849301</v>
      </c>
      <c r="FA17" s="308">
        <f>EQ17*$EU$10</f>
        <v>2005.8712241187384</v>
      </c>
      <c r="FB17" s="308">
        <f t="shared" ref="FB17" si="4">ER17*$EU$10</f>
        <v>5.3084055253762772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2005.8712241187384</v>
      </c>
      <c r="DZ24" s="281">
        <f>SUM(DZ17:DZ23)</f>
        <v>5.3084055253762772</v>
      </c>
      <c r="EC24" s="278" t="s">
        <v>26</v>
      </c>
      <c r="ED24" s="281">
        <f>DY24</f>
        <v>2005.8712241187384</v>
      </c>
      <c r="EE24" s="281">
        <f>DZ24</f>
        <v>5.3084055253762772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5477.7417589814686</v>
      </c>
      <c r="I29" s="97" t="b">
        <f>H29=M7*(1+KTDB_발생량도착량_증가율!$C$8*5)</f>
        <v>0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641</v>
      </c>
      <c r="C57" t="s">
        <v>463</v>
      </c>
      <c r="D57" t="s">
        <v>467</v>
      </c>
      <c r="E57" t="s">
        <v>470</v>
      </c>
      <c r="F57" t="s">
        <v>465</v>
      </c>
      <c r="G57" t="s">
        <v>466</v>
      </c>
      <c r="H57" t="s">
        <v>21</v>
      </c>
      <c r="K57" s="32" t="s">
        <v>471</v>
      </c>
      <c r="CV57" s="32" t="s">
        <v>492</v>
      </c>
      <c r="CY57" t="s">
        <v>478</v>
      </c>
      <c r="CZ57" t="s">
        <v>479</v>
      </c>
      <c r="EL57" s="353" t="s">
        <v>855</v>
      </c>
      <c r="EV57" s="353" t="s">
        <v>745</v>
      </c>
    </row>
    <row r="58" spans="1:164">
      <c r="A58" t="s">
        <v>462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482</v>
      </c>
      <c r="L58" s="159"/>
      <c r="M58" s="443" t="s">
        <v>463</v>
      </c>
      <c r="N58" s="444"/>
      <c r="O58" s="444"/>
      <c r="P58" s="444"/>
      <c r="Q58" s="444"/>
      <c r="R58" s="444"/>
      <c r="S58" s="444"/>
      <c r="T58" s="444"/>
      <c r="U58" s="444"/>
      <c r="V58" s="444"/>
      <c r="W58" s="444"/>
      <c r="X58" s="444"/>
      <c r="Y58" s="444"/>
      <c r="Z58" s="445"/>
      <c r="AA58" s="443" t="s">
        <v>467</v>
      </c>
      <c r="AB58" s="444"/>
      <c r="AC58" s="444"/>
      <c r="AD58" s="444"/>
      <c r="AE58" s="444"/>
      <c r="AF58" s="444"/>
      <c r="AG58" s="444"/>
      <c r="AH58" s="444"/>
      <c r="AI58" s="444"/>
      <c r="AJ58" s="444"/>
      <c r="AK58" s="444"/>
      <c r="AL58" s="444"/>
      <c r="AM58" s="444"/>
      <c r="AN58" s="445"/>
      <c r="AO58" s="443" t="s">
        <v>464</v>
      </c>
      <c r="AP58" s="444"/>
      <c r="AQ58" s="444"/>
      <c r="AR58" s="444"/>
      <c r="AS58" s="444"/>
      <c r="AT58" s="444"/>
      <c r="AU58" s="444"/>
      <c r="AV58" s="444"/>
      <c r="AW58" s="444"/>
      <c r="AX58" s="444"/>
      <c r="AY58" s="444"/>
      <c r="AZ58" s="444"/>
      <c r="BA58" s="444"/>
      <c r="BB58" s="445"/>
      <c r="BC58" s="443" t="s">
        <v>465</v>
      </c>
      <c r="BD58" s="444"/>
      <c r="BE58" s="444"/>
      <c r="BF58" s="444"/>
      <c r="BG58" s="444"/>
      <c r="BH58" s="444"/>
      <c r="BI58" s="444"/>
      <c r="BJ58" s="444"/>
      <c r="BK58" s="444"/>
      <c r="BL58" s="444"/>
      <c r="BM58" s="444"/>
      <c r="BN58" s="444"/>
      <c r="BO58" s="444"/>
      <c r="BP58" s="445"/>
      <c r="BQ58" s="443" t="s">
        <v>466</v>
      </c>
      <c r="BR58" s="444"/>
      <c r="BS58" s="444"/>
      <c r="BT58" s="444"/>
      <c r="BU58" s="444"/>
      <c r="BV58" s="444"/>
      <c r="BW58" s="444"/>
      <c r="BX58" s="444"/>
      <c r="BY58" s="444"/>
      <c r="BZ58" s="444"/>
      <c r="CA58" s="444"/>
      <c r="CB58" s="444"/>
      <c r="CC58" s="444"/>
      <c r="CD58" s="445"/>
      <c r="CE58" s="443" t="s">
        <v>21</v>
      </c>
      <c r="CF58" s="444"/>
      <c r="CG58" s="444"/>
      <c r="CH58" s="444"/>
      <c r="CI58" s="444"/>
      <c r="CJ58" s="444"/>
      <c r="CK58" s="444"/>
      <c r="CL58" s="444"/>
      <c r="CM58" s="444"/>
      <c r="CN58" s="444"/>
      <c r="CO58" s="444"/>
      <c r="CP58" s="444"/>
      <c r="CQ58" s="444"/>
      <c r="CR58" s="445"/>
      <c r="CV58" s="263" t="s">
        <v>482</v>
      </c>
      <c r="CW58" s="263"/>
      <c r="CX58" s="446" t="s">
        <v>554</v>
      </c>
      <c r="CY58" s="439"/>
      <c r="CZ58" s="439"/>
      <c r="DA58" s="440"/>
      <c r="DB58" s="438" t="s">
        <v>553</v>
      </c>
      <c r="DC58" s="439"/>
      <c r="DD58" s="439"/>
      <c r="DE58" s="440"/>
      <c r="DF58" s="438" t="s">
        <v>464</v>
      </c>
      <c r="DG58" s="439"/>
      <c r="DH58" s="439"/>
      <c r="DI58" s="440"/>
      <c r="DJ58" s="438" t="s">
        <v>465</v>
      </c>
      <c r="DK58" s="439"/>
      <c r="DL58" s="439"/>
      <c r="DM58" s="440"/>
      <c r="DN58" s="438" t="s">
        <v>466</v>
      </c>
      <c r="DO58" s="439"/>
      <c r="DP58" s="439"/>
      <c r="DQ58" s="440"/>
      <c r="DR58" s="438" t="s">
        <v>21</v>
      </c>
      <c r="DS58" s="439"/>
      <c r="DT58" s="439"/>
      <c r="DU58" s="441"/>
      <c r="DW58" s="278"/>
      <c r="DX58" s="278"/>
      <c r="DY58" s="442" t="s">
        <v>588</v>
      </c>
      <c r="DZ58" s="442"/>
      <c r="EB58" s="278"/>
      <c r="EC58" s="278"/>
      <c r="ED58" s="442" t="s">
        <v>588</v>
      </c>
      <c r="EE58" s="442"/>
      <c r="EI58" t="s">
        <v>599</v>
      </c>
    </row>
    <row r="59" spans="1:164">
      <c r="A59" s="199"/>
      <c r="B59" s="199"/>
      <c r="C59" s="202" t="s">
        <v>463</v>
      </c>
      <c r="D59" s="202" t="s">
        <v>467</v>
      </c>
      <c r="E59" s="202" t="s">
        <v>464</v>
      </c>
      <c r="F59" s="202" t="s">
        <v>465</v>
      </c>
      <c r="G59" s="202" t="s">
        <v>558</v>
      </c>
      <c r="H59" s="202" t="s">
        <v>21</v>
      </c>
      <c r="K59" s="159"/>
      <c r="L59" s="159"/>
      <c r="M59" s="211" t="s">
        <v>472</v>
      </c>
      <c r="N59" s="160" t="s">
        <v>156</v>
      </c>
      <c r="O59" s="160" t="s">
        <v>475</v>
      </c>
      <c r="P59" s="160" t="s">
        <v>476</v>
      </c>
      <c r="Q59" s="160" t="s">
        <v>477</v>
      </c>
      <c r="R59" s="160" t="s">
        <v>478</v>
      </c>
      <c r="S59" s="160" t="s">
        <v>479</v>
      </c>
      <c r="T59" s="160" t="s">
        <v>480</v>
      </c>
      <c r="U59" s="160" t="s">
        <v>449</v>
      </c>
      <c r="V59" s="160" t="s">
        <v>157</v>
      </c>
      <c r="W59" s="160" t="s">
        <v>473</v>
      </c>
      <c r="X59" s="160" t="s">
        <v>474</v>
      </c>
      <c r="Y59" s="160" t="s">
        <v>46</v>
      </c>
      <c r="Z59" s="212" t="s">
        <v>11</v>
      </c>
      <c r="AA59" s="211" t="s">
        <v>472</v>
      </c>
      <c r="AB59" s="160" t="s">
        <v>156</v>
      </c>
      <c r="AC59" s="160" t="s">
        <v>475</v>
      </c>
      <c r="AD59" s="160" t="s">
        <v>476</v>
      </c>
      <c r="AE59" s="160" t="s">
        <v>477</v>
      </c>
      <c r="AF59" s="160" t="s">
        <v>478</v>
      </c>
      <c r="AG59" s="160" t="s">
        <v>479</v>
      </c>
      <c r="AH59" s="160" t="s">
        <v>480</v>
      </c>
      <c r="AI59" s="160" t="s">
        <v>449</v>
      </c>
      <c r="AJ59" s="160" t="s">
        <v>157</v>
      </c>
      <c r="AK59" s="160" t="s">
        <v>473</v>
      </c>
      <c r="AL59" s="160" t="s">
        <v>474</v>
      </c>
      <c r="AM59" s="160" t="s">
        <v>46</v>
      </c>
      <c r="AN59" s="212" t="s">
        <v>11</v>
      </c>
      <c r="AO59" s="211" t="s">
        <v>472</v>
      </c>
      <c r="AP59" s="160" t="s">
        <v>156</v>
      </c>
      <c r="AQ59" s="160" t="s">
        <v>475</v>
      </c>
      <c r="AR59" s="160" t="s">
        <v>476</v>
      </c>
      <c r="AS59" s="160" t="s">
        <v>477</v>
      </c>
      <c r="AT59" s="160" t="s">
        <v>478</v>
      </c>
      <c r="AU59" s="160" t="s">
        <v>479</v>
      </c>
      <c r="AV59" s="160" t="s">
        <v>480</v>
      </c>
      <c r="AW59" s="160" t="s">
        <v>449</v>
      </c>
      <c r="AX59" s="160" t="s">
        <v>157</v>
      </c>
      <c r="AY59" s="160" t="s">
        <v>473</v>
      </c>
      <c r="AZ59" s="160" t="s">
        <v>474</v>
      </c>
      <c r="BA59" s="160" t="s">
        <v>46</v>
      </c>
      <c r="BB59" s="212" t="s">
        <v>11</v>
      </c>
      <c r="BC59" s="211" t="s">
        <v>472</v>
      </c>
      <c r="BD59" s="160" t="s">
        <v>156</v>
      </c>
      <c r="BE59" s="160" t="s">
        <v>475</v>
      </c>
      <c r="BF59" s="160" t="s">
        <v>476</v>
      </c>
      <c r="BG59" s="160" t="s">
        <v>477</v>
      </c>
      <c r="BH59" s="160" t="s">
        <v>478</v>
      </c>
      <c r="BI59" s="160" t="s">
        <v>479</v>
      </c>
      <c r="BJ59" s="160" t="s">
        <v>480</v>
      </c>
      <c r="BK59" s="160" t="s">
        <v>449</v>
      </c>
      <c r="BL59" s="160" t="s">
        <v>157</v>
      </c>
      <c r="BM59" s="160" t="s">
        <v>473</v>
      </c>
      <c r="BN59" s="160" t="s">
        <v>474</v>
      </c>
      <c r="BO59" s="160" t="s">
        <v>46</v>
      </c>
      <c r="BP59" s="212" t="s">
        <v>11</v>
      </c>
      <c r="BQ59" s="211" t="s">
        <v>472</v>
      </c>
      <c r="BR59" s="160" t="s">
        <v>156</v>
      </c>
      <c r="BS59" s="160" t="s">
        <v>475</v>
      </c>
      <c r="BT59" s="160" t="s">
        <v>476</v>
      </c>
      <c r="BU59" s="160" t="s">
        <v>477</v>
      </c>
      <c r="BV59" s="160" t="s">
        <v>478</v>
      </c>
      <c r="BW59" s="160" t="s">
        <v>479</v>
      </c>
      <c r="BX59" s="160" t="s">
        <v>480</v>
      </c>
      <c r="BY59" s="160" t="s">
        <v>449</v>
      </c>
      <c r="BZ59" s="160" t="s">
        <v>157</v>
      </c>
      <c r="CA59" s="160" t="s">
        <v>473</v>
      </c>
      <c r="CB59" s="160" t="s">
        <v>474</v>
      </c>
      <c r="CC59" s="160" t="s">
        <v>46</v>
      </c>
      <c r="CD59" s="212" t="s">
        <v>11</v>
      </c>
      <c r="CE59" s="211" t="s">
        <v>472</v>
      </c>
      <c r="CF59" s="160" t="s">
        <v>156</v>
      </c>
      <c r="CG59" s="160" t="s">
        <v>475</v>
      </c>
      <c r="CH59" s="160" t="s">
        <v>476</v>
      </c>
      <c r="CI59" s="160" t="s">
        <v>477</v>
      </c>
      <c r="CJ59" s="160" t="s">
        <v>478</v>
      </c>
      <c r="CK59" s="160" t="s">
        <v>479</v>
      </c>
      <c r="CL59" s="160" t="s">
        <v>480</v>
      </c>
      <c r="CM59" s="160" t="s">
        <v>449</v>
      </c>
      <c r="CN59" s="160" t="s">
        <v>157</v>
      </c>
      <c r="CO59" s="160" t="s">
        <v>473</v>
      </c>
      <c r="CP59" s="160" t="s">
        <v>474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478</v>
      </c>
      <c r="CZ59" s="264" t="s">
        <v>479</v>
      </c>
      <c r="DA59" s="264" t="s">
        <v>157</v>
      </c>
      <c r="DB59" s="264" t="s">
        <v>156</v>
      </c>
      <c r="DC59" s="264" t="s">
        <v>478</v>
      </c>
      <c r="DD59" s="264" t="s">
        <v>479</v>
      </c>
      <c r="DE59" s="264" t="s">
        <v>157</v>
      </c>
      <c r="DF59" s="264" t="s">
        <v>156</v>
      </c>
      <c r="DG59" s="264" t="s">
        <v>478</v>
      </c>
      <c r="DH59" s="264" t="s">
        <v>479</v>
      </c>
      <c r="DI59" s="264" t="s">
        <v>157</v>
      </c>
      <c r="DJ59" s="264" t="s">
        <v>156</v>
      </c>
      <c r="DK59" s="264" t="s">
        <v>478</v>
      </c>
      <c r="DL59" s="264" t="s">
        <v>479</v>
      </c>
      <c r="DM59" s="264" t="s">
        <v>157</v>
      </c>
      <c r="DN59" s="264" t="s">
        <v>156</v>
      </c>
      <c r="DO59" s="264" t="s">
        <v>478</v>
      </c>
      <c r="DP59" s="264" t="s">
        <v>479</v>
      </c>
      <c r="DQ59" s="264" t="s">
        <v>157</v>
      </c>
      <c r="DR59" s="264" t="s">
        <v>156</v>
      </c>
      <c r="DS59" s="264" t="s">
        <v>478</v>
      </c>
      <c r="DT59" s="264" t="s">
        <v>479</v>
      </c>
      <c r="DU59" s="264" t="s">
        <v>157</v>
      </c>
      <c r="DW59" s="278"/>
      <c r="DX59" s="278"/>
      <c r="DY59" s="280" t="s">
        <v>585</v>
      </c>
      <c r="DZ59" s="280" t="s">
        <v>259</v>
      </c>
      <c r="EB59" s="278"/>
      <c r="EC59" s="278"/>
      <c r="ED59" s="280" t="s">
        <v>585</v>
      </c>
      <c r="EE59" s="280" t="s">
        <v>259</v>
      </c>
      <c r="EL59" s="420" t="s">
        <v>564</v>
      </c>
      <c r="EM59" s="420" t="s">
        <v>565</v>
      </c>
      <c r="EN59" s="420" t="s">
        <v>566</v>
      </c>
      <c r="EO59" s="420" t="s">
        <v>562</v>
      </c>
      <c r="EP59" s="421" t="s">
        <v>597</v>
      </c>
      <c r="EQ59" s="421" t="s">
        <v>585</v>
      </c>
      <c r="ER59" s="421" t="s">
        <v>259</v>
      </c>
      <c r="ES59" s="424" t="s">
        <v>867</v>
      </c>
      <c r="EV59" s="306" t="s">
        <v>564</v>
      </c>
      <c r="EW59" s="306" t="s">
        <v>565</v>
      </c>
      <c r="EX59" s="306" t="s">
        <v>566</v>
      </c>
      <c r="EY59" s="306" t="s">
        <v>562</v>
      </c>
      <c r="EZ59" s="307" t="s">
        <v>597</v>
      </c>
      <c r="FA59" s="307" t="s">
        <v>585</v>
      </c>
      <c r="FB59" s="307" t="s">
        <v>259</v>
      </c>
    </row>
    <row r="60" spans="1:164">
      <c r="A60" s="205"/>
      <c r="B60" s="205" t="s">
        <v>744</v>
      </c>
      <c r="C60" s="400">
        <f>$L$7*KTDB_TripDistribution_2050!T$12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632.63484459525125</v>
      </c>
      <c r="D60" s="400">
        <f>$L$7*KTDB_TripDistribution_2050!U$12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4578.5077958492175</v>
      </c>
      <c r="E60" s="400">
        <f>$L$7*KTDB_TripDistribution_2050!V$12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262.65765948941601</v>
      </c>
      <c r="F60" s="400">
        <f>$L$7*KTDB_TripDistribution_2050!W$12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0.41276740621699759</v>
      </c>
      <c r="G60" s="400">
        <f>$L$7*KTDB_TripDistribution_2050!X$12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1.5593435345975462</v>
      </c>
      <c r="H60" s="400">
        <f>$L$7*KTDB_TripDistribution_2050!Y$12 * (1+KTDB_발생량도착량_증가율!$C$7*5) * (1+KTDB_발생량도착량_증가율!$D$8*5) * (1+KTDB_발생량도착량_증가율!$E$8*5) * (1+KTDB_발생량도착량_증가율!$F$8*5) * (1+KTDB_발생량도착량_증가율!$G$8*5) * (1+KTDB_발생량도착량_증가율!$H$8*5)</f>
        <v>5475.7724108746997</v>
      </c>
      <c r="J60" s="230">
        <f t="shared" ref="J60" si="5">CR60</f>
        <v>5475.7724108746988</v>
      </c>
      <c r="K60" s="206"/>
      <c r="L60" s="206" t="s">
        <v>743</v>
      </c>
      <c r="M60" s="206">
        <f>INDEX($A$59:$H$60,MATCH($L60,$B$59:$B$60,0),MATCH($M$58,$A$59:$H$59,0))*고양시_Modal_split!C$3 * 0.01</f>
        <v>1.7713775648667034</v>
      </c>
      <c r="N60" s="206">
        <f>INDEX($A$59:$H$60,MATCH($L60,$B$59:$B$60,0),MATCH($M$58,$A$59:$H$59,0))*고양시_Modal_split!D$3 * 0.01</f>
        <v>297.52816741314666</v>
      </c>
      <c r="O60" s="206">
        <f>INDEX($A$59:$H$60,MATCH($L60,$B$59:$B$60,0),MATCH($M$58,$A$59:$H$59,0))*고양시_Modal_split!E$3 * 0.01</f>
        <v>35.996922657469796</v>
      </c>
      <c r="P60" s="206">
        <f>INDEX($A$59:$H$60,MATCH($L60,$B$59:$B$60,0),MATCH($M$58,$A$59:$H$59,0))*고양시_Modal_split!F$3 * 0.01</f>
        <v>58.012615249384545</v>
      </c>
      <c r="Q60" s="206">
        <f>INDEX($A$59:$H$60,MATCH($L60,$B$59:$B$60,0),MATCH($M$58,$A$59:$H$59,0))*고양시_Modal_split!G$3 * 0.01</f>
        <v>5.8202405702763107</v>
      </c>
      <c r="R60" s="206">
        <f>INDEX($A$59:$H$60,MATCH($L60,$B$59:$B$60,0),MATCH($M$58,$A$59:$H$59,0))*고양시_Modal_split!H$3 * 0.01</f>
        <v>6.3263484459525121E-2</v>
      </c>
      <c r="S60" s="206">
        <f>INDEX($A$59:$H$60,MATCH($L60,$B$59:$B$60,0),MATCH($M$58,$A$59:$H$59,0))*고양시_Modal_split!I$3 * 0.01</f>
        <v>17.587248679747983</v>
      </c>
      <c r="T60" s="206">
        <f>INDEX($A$59:$H$60,MATCH($L60,$B$59:$B$60,0),MATCH($M$58,$A$59:$H$59,0))*고양시_Modal_split!J$3 * 0.01</f>
        <v>192.5740466947945</v>
      </c>
      <c r="U60" s="206">
        <f>INDEX($A$59:$H$60,MATCH($L60,$B$59:$B$60,0),MATCH($M$58,$A$59:$H$59,0))*고양시_Modal_split!K$3 * 0.01</f>
        <v>0.94895226689287682</v>
      </c>
      <c r="V60" s="206">
        <f>INDEX($A$59:$H$60,MATCH($L60,$B$59:$B$60,0),MATCH($M$58,$A$59:$H$59,0))*고양시_Modal_split!L$3 * 0.01</f>
        <v>19.105572306776587</v>
      </c>
      <c r="W60" s="206">
        <f>INDEX($A$59:$H$60,MATCH($L60,$B$59:$B$60,0),MATCH($M$58,$A$59:$H$59,0))*고양시_Modal_split!M$3 * 0.01</f>
        <v>1.4550601425690777</v>
      </c>
      <c r="X60" s="206">
        <f>INDEX($A$59:$H$60,MATCH($L60,$B$59:$B$60,0),MATCH($M$58,$A$59:$H$59,0))*고양시_Modal_split!N$3 * 0.01</f>
        <v>0.63263484459525132</v>
      </c>
      <c r="Y60" s="206">
        <f>INDEX($A$59:$H$60,MATCH($L60,$B$59:$B$60,0),MATCH($M$58,$A$59:$H$59,0))*고양시_Modal_split!O$3 * 0.01</f>
        <v>1.1387427202714522</v>
      </c>
      <c r="Z60" s="209">
        <f>INDEX($A$59:$H$60,MATCH($L60,$B$59:$B$60,0),MATCH($M$58,$A$59:$H$59,0))*고양시_Modal_split!P$3 * 0.01</f>
        <v>632.63484459525125</v>
      </c>
      <c r="AA60" s="206">
        <f>INDEX($A$59:$H$60,MATCH($L60,$B$59:$B$60,0),MATCH($AA$58,$A$59:$H$59,0))*고양시_Modal_split!C$3 * 0.01</f>
        <v>12.819821828377808</v>
      </c>
      <c r="AB60" s="207">
        <f>INDEX($A$59:$H$60,MATCH($L60,$B$59:$B$60,0),MATCH($AA$58,$A$59:$H$59,0))*고양시_Modal_split!D$3 * 0.01</f>
        <v>2153.2722163878871</v>
      </c>
      <c r="AC60" s="207">
        <f>INDEX($A$59:$H$60,MATCH($L60,$B$59:$B$60,0),MATCH($AA$58,$A$59:$H$59,0))*고양시_Modal_split!E$3 * 0.01</f>
        <v>260.51709358382044</v>
      </c>
      <c r="AD60" s="207">
        <f>INDEX($A$59:$H$60,MATCH($L60,$B$59:$B$60,0),MATCH($AA$58,$A$59:$H$59,0))*고양시_Modal_split!F$3 * 0.01</f>
        <v>419.84916487937329</v>
      </c>
      <c r="AE60" s="207">
        <f>INDEX($A$59:$H$60,MATCH($L60,$B$59:$B$60,0),MATCH($AA$58,$A$59:$H$59,0))*고양시_Modal_split!G$3 * 0.01</f>
        <v>42.122271721812794</v>
      </c>
      <c r="AF60" s="207">
        <f>INDEX($A$59:$H$60,MATCH($L60,$B$59:$B$60,0),MATCH($AA$58,$A$59:$H$59,0))*고양시_Modal_split!H$3 * 0.01</f>
        <v>0.45785077958492176</v>
      </c>
      <c r="AG60" s="207">
        <f>INDEX($A$59:$H$60,MATCH($L60,$B$59:$B$60,0),MATCH($AA$58,$A$59:$H$59,0))*고양시_Modal_split!I$3 * 0.01</f>
        <v>127.28251672460823</v>
      </c>
      <c r="AH60" s="207">
        <f>INDEX($A$59:$H$60,MATCH($L60,$B$59:$B$60,0),MATCH($AA$58,$A$59:$H$59,0))*고양시_Modal_split!J$3 * 0.01</f>
        <v>1393.6977730565018</v>
      </c>
      <c r="AI60" s="207">
        <f>INDEX($A$59:$H$60,MATCH($L60,$B$59:$B$60,0),MATCH($AA$58,$A$59:$H$59,0))*고양시_Modal_split!K$3 * 0.01</f>
        <v>6.8677616937738266</v>
      </c>
      <c r="AJ60" s="207">
        <f>INDEX($A$59:$H$60,MATCH($L60,$B$59:$B$60,0),MATCH($AA$58,$A$59:$H$59,0))*고양시_Modal_split!L$3 * 0.01</f>
        <v>138.27093543464636</v>
      </c>
      <c r="AK60" s="207">
        <f>INDEX($A$59:$H$60,MATCH($L60,$B$59:$B$60,0),MATCH($AA$58,$A$59:$H$59,0))*고양시_Modal_split!M$3 * 0.01</f>
        <v>10.530567930453198</v>
      </c>
      <c r="AL60" s="207">
        <f>INDEX($A$59:$H$60,MATCH($L60,$B$59:$B$60,0),MATCH($AA$58,$A$59:$H$59,0))*고양시_Modal_split!N$3 * 0.01</f>
        <v>4.5785077958492177</v>
      </c>
      <c r="AM60" s="207">
        <f>INDEX($A$59:$H$60,MATCH($L60,$B$59:$B$60,0),MATCH($AA$58,$A$59:$H$59,0))*고양시_Modal_split!O$3 * 0.01</f>
        <v>8.2413140325285905</v>
      </c>
      <c r="AN60" s="207">
        <f>INDEX($A$59:$H$60,MATCH($L60,$B$59:$B$60,0),MATCH($AA$58,$A$59:$H$59,0))*고양시_Modal_split!P$3 * 0.01</f>
        <v>4578.5077958492175</v>
      </c>
      <c r="AO60" s="206">
        <f>INDEX($A$59:$H$60,MATCH($L60,$B$59:$B$60,0),MATCH($AO$58,$A$59:$H$59,0))*고양시_Modal_split!C$3 * 0.01</f>
        <v>0.7354414465703647</v>
      </c>
      <c r="AP60" s="303">
        <f>INDEX($A$59:$H$60,MATCH($L60,$B$59:$B$60,0),MATCH($AO$58,$A$59:$H$59,0))*고양시_Modal_split!D$3 * 0.01</f>
        <v>123.52789725787235</v>
      </c>
      <c r="AQ60" s="303">
        <f>INDEX($A$59:$H$60,MATCH($L60,$B$59:$B$60,0),MATCH($AO$58,$A$59:$H$59,0))*고양시_Modal_split!E$3 * 0.01</f>
        <v>14.94522082494777</v>
      </c>
      <c r="AR60" s="303">
        <f>INDEX($A$59:$H$60,MATCH($L60,$B$59:$B$60,0),MATCH($AO$58,$A$59:$H$59,0))*고양시_Modal_split!F$3 * 0.01</f>
        <v>24.085707375179449</v>
      </c>
      <c r="AS60" s="303">
        <f>INDEX($A$59:$H$60,MATCH($L60,$B$59:$B$60,0),MATCH($AO$58,$A$59:$H$59,0))*고양시_Modal_split!G$3 * 0.01</f>
        <v>2.4164504673026275</v>
      </c>
      <c r="AT60" s="303">
        <f>INDEX($A$59:$H$60,MATCH($L60,$B$59:$B$60,0),MATCH($AO$58,$A$59:$H$59,0))*고양시_Modal_split!H$3 * 0.01</f>
        <v>2.6265765948941602E-2</v>
      </c>
      <c r="AU60" s="303">
        <f>INDEX($A$59:$H$60,MATCH($L60,$B$59:$B$60,0),MATCH($AO$58,$A$59:$H$59,0))*고양시_Modal_split!I$3 * 0.01</f>
        <v>7.3018829338057643</v>
      </c>
      <c r="AV60" s="303">
        <f>INDEX($A$59:$H$60,MATCH($L60,$B$59:$B$60,0),MATCH($AO$58,$A$59:$H$59,0))*고양시_Modal_split!J$3 * 0.01</f>
        <v>79.95299154857824</v>
      </c>
      <c r="AW60" s="303">
        <f>INDEX($A$59:$H$60,MATCH($L60,$B$59:$B$60,0),MATCH($AO$58,$A$59:$H$59,0))*고양시_Modal_split!K$3 * 0.01</f>
        <v>0.39398648923412405</v>
      </c>
      <c r="AX60" s="303">
        <f>INDEX($A$59:$H$60,MATCH($L60,$B$59:$B$60,0),MATCH($AO$58,$A$59:$H$59,0))*고양시_Modal_split!L$3 * 0.01</f>
        <v>7.9322613165803642</v>
      </c>
      <c r="AY60" s="303">
        <f>INDEX($A$59:$H$60,MATCH($L60,$B$59:$B$60,0),MATCH($AO$58,$A$59:$H$59,0))*고양시_Modal_split!M$3 * 0.01</f>
        <v>0.60411261682565687</v>
      </c>
      <c r="AZ60" s="303">
        <f>INDEX($A$59:$H$60,MATCH($L60,$B$59:$B$60,0),MATCH($AO$58,$A$59:$H$59,0))*고양시_Modal_split!N$3 * 0.01</f>
        <v>0.26265765948941605</v>
      </c>
      <c r="BA60" s="207">
        <f>INDEX($A$59:$H$60,MATCH($L60,$B$59:$B$60,0),MATCH($AO$58,$A$59:$H$59,0))*고양시_Modal_split!O$3 * 0.01</f>
        <v>0.47278378708094876</v>
      </c>
      <c r="BB60" s="207">
        <f>INDEX($A$59:$H$60,MATCH($L60,$B$59:$B$60,0),MATCH($AO$58,$A$59:$H$59,0))*고양시_Modal_split!P$3 * 0.01</f>
        <v>262.65765948941601</v>
      </c>
      <c r="BC60" s="207">
        <f>INDEX($A$59:$H$60,MATCH($L60,$B$59:$B$60,0),MATCH($BC$58,$A$59:$H$59,0))*고양시_Modal_split!C$3 * 0.01</f>
        <v>1.1557487374075932E-3</v>
      </c>
      <c r="BD60" s="207">
        <f>INDEX($A$59:$H$60,MATCH($L60,$B$59:$B$60,0),MATCH($BC$58,$A$59:$H$59,0))*고양시_Modal_split!D$3 * 0.01</f>
        <v>0.19412451114385398</v>
      </c>
      <c r="BE60" s="207">
        <f>INDEX($A$59:$H$60,MATCH($L60,$B$59:$B$60,0),MATCH($BC$58,$A$59:$H$59,0))*고양시_Modal_split!E$3 * 0.01</f>
        <v>2.3486465413747163E-2</v>
      </c>
      <c r="BF60" s="207">
        <f>INDEX($A$59:$H$60,MATCH($L60,$B$59:$B$60,0),MATCH($BC$58,$A$59:$H$59,0))*고양시_Modal_split!F$3 * 0.01</f>
        <v>3.7850771150098675E-2</v>
      </c>
      <c r="BG60" s="207">
        <f>INDEX($A$59:$H$60,MATCH($L60,$B$59:$B$60,0),MATCH($BC$58,$A$59:$H$59,0))*고양시_Modal_split!G$3 * 0.01</f>
        <v>3.7974601371963774E-3</v>
      </c>
      <c r="BH60" s="207">
        <f>INDEX($A$59:$H$60,MATCH($L60,$B$59:$B$60,0),MATCH($BC$58,$A$59:$H$59,0))*고양시_Modal_split!H$3 * 0.01</f>
        <v>4.1276740621699761E-5</v>
      </c>
      <c r="BI60" s="207">
        <f>INDEX($A$59:$H$60,MATCH($L60,$B$59:$B$60,0),MATCH($BC$58,$A$59:$H$59,0))*고양시_Modal_split!I$3 * 0.01</f>
        <v>1.1474933892832533E-2</v>
      </c>
      <c r="BJ60" s="207">
        <f>INDEX($A$59:$H$60,MATCH($L60,$B$59:$B$60,0),MATCH($BC$58,$A$59:$H$59,0))*고양시_Modal_split!J$3 * 0.01</f>
        <v>0.12564639845245407</v>
      </c>
      <c r="BK60" s="207">
        <f>INDEX($A$59:$H$60,MATCH($L60,$B$59:$B$60,0),MATCH($BC$58,$A$59:$H$59,0))*고양시_Modal_split!K$3 * 0.01</f>
        <v>6.1915110932549643E-4</v>
      </c>
      <c r="BL60" s="207">
        <f>INDEX($A$59:$H$60,MATCH($L60,$B$59:$B$60,0),MATCH($BC$58,$A$59:$H$59,0))*고양시_Modal_split!L$3 * 0.01</f>
        <v>1.2465575667753328E-2</v>
      </c>
      <c r="BM60" s="207">
        <f>INDEX($A$59:$H$60,MATCH($L60,$B$59:$B$60,0),MATCH($BC$58,$A$59:$H$59,0))*고양시_Modal_split!M$3 * 0.01</f>
        <v>9.4936503429909436E-4</v>
      </c>
      <c r="BN60" s="207">
        <f>INDEX($A$59:$H$60,MATCH($L60,$B$59:$B$60,0),MATCH($BC$58,$A$59:$H$59,0))*고양시_Modal_split!N$3 * 0.01</f>
        <v>4.1276740621699762E-4</v>
      </c>
      <c r="BO60" s="207">
        <f>INDEX($A$59:$H$60,MATCH($L60,$B$59:$B$60,0),MATCH($BC$58,$A$59:$H$59,0))*고양시_Modal_split!O$3 * 0.01</f>
        <v>7.4298133119059576E-4</v>
      </c>
      <c r="BP60" s="207">
        <f>INDEX($A$59:$H$60,MATCH($L60,$B$59:$B$60,0),MATCH($BC$58,$A$59:$H$59,0))*고양시_Modal_split!P$3 * 0.01</f>
        <v>0.41276740621699759</v>
      </c>
      <c r="BQ60" s="207">
        <f>INDEX($A$59:$H$60,MATCH($L60,$B$59:$B$60,0),MATCH($BQ$58,$A$59:$H$59,0))*고양시_Modal_split!C$3 * 0.01</f>
        <v>4.3661618968731291E-3</v>
      </c>
      <c r="BR60" s="207">
        <f>INDEX($A$59:$H$60,MATCH($L60,$B$59:$B$60,0),MATCH($BQ$58,$A$59:$H$59,0))*고양시_Modal_split!D$3 * 0.01</f>
        <v>0.73335926432122589</v>
      </c>
      <c r="BS60" s="207">
        <f>INDEX($A$59:$H$60,MATCH($L60,$B$59:$B$60,0),MATCH($BQ$58,$A$59:$H$59,0))*고양시_Modal_split!E$3 * 0.01</f>
        <v>8.8726647118600357E-2</v>
      </c>
      <c r="BT60" s="207">
        <f>INDEX($A$59:$H$60,MATCH($L60,$B$59:$B$60,0),MATCH($BQ$58,$A$59:$H$59,0))*고양시_Modal_split!F$3 * 0.01</f>
        <v>0.14299180212259499</v>
      </c>
      <c r="BU60" s="207">
        <f>INDEX($A$59:$H$60,MATCH($L60,$B$59:$B$60,0),MATCH($BQ$58,$A$59:$H$59,0))*고양시_Modal_split!G$3 * 0.01</f>
        <v>1.4345960518297424E-2</v>
      </c>
      <c r="BV60" s="207">
        <f>INDEX($A$59:$H$60,MATCH($L60,$B$59:$B$60,0),MATCH($BQ$58,$A$59:$H$59,0))*고양시_Modal_split!H$3 * 0.01</f>
        <v>1.5593435345975462E-4</v>
      </c>
      <c r="BW60" s="207">
        <f>INDEX($A$59:$H$60,MATCH($L60,$B$59:$B$60,0),MATCH($BQ$58,$A$59:$H$59,0))*고양시_Modal_split!I$3 * 0.01</f>
        <v>4.334975026181178E-2</v>
      </c>
      <c r="BX60" s="207">
        <f>INDEX($A$59:$H$60,MATCH($L60,$B$59:$B$60,0),MATCH($BQ$58,$A$59:$H$59,0))*고양시_Modal_split!J$3 * 0.01</f>
        <v>0.47466417193149307</v>
      </c>
      <c r="BY60" s="207">
        <f>INDEX($A$59:$H$60,MATCH($L60,$B$59:$B$60,0),MATCH($BQ$58,$A$59:$H$59,0))*고양시_Modal_split!K$3 * 0.01</f>
        <v>2.3390153018963194E-3</v>
      </c>
      <c r="BZ60" s="207">
        <f>INDEX($A$59:$H$60,MATCH($L60,$B$59:$B$60,0),MATCH($BQ$58,$A$59:$H$59,0))*고양시_Modal_split!L$3 * 0.01</f>
        <v>4.7092174744845894E-2</v>
      </c>
      <c r="CA60" s="207">
        <f>INDEX($A$59:$H$60,MATCH($L60,$B$59:$B$60,0),MATCH($BQ$58,$A$59:$H$59,0))*고양시_Modal_split!M$3 * 0.01</f>
        <v>3.5864901295743559E-3</v>
      </c>
      <c r="CB60" s="207">
        <f>INDEX($A$59:$H$60,MATCH($L60,$B$59:$B$60,0),MATCH($BQ$58,$A$59:$H$59,0))*고양시_Modal_split!N$3 * 0.01</f>
        <v>1.5593435345975463E-3</v>
      </c>
      <c r="CC60" s="207">
        <f>INDEX($A$59:$H$60,MATCH($L60,$B$59:$B$60,0),MATCH($BQ$58,$A$59:$H$59,0))*고양시_Modal_split!O$3 * 0.01</f>
        <v>2.8068183622755832E-3</v>
      </c>
      <c r="CD60" s="207">
        <f>INDEX($A$59:$H$60,MATCH($L60,$B$59:$B$60,0),MATCH($BQ$58,$A$59:$H$59,0))*고양시_Modal_split!P$3 * 0.01</f>
        <v>1.5593435345975462</v>
      </c>
      <c r="CE60" s="304">
        <f>M60+AA60+AO60+BC60+BQ60</f>
        <v>15.332162750449157</v>
      </c>
      <c r="CF60" s="304">
        <f t="shared" ref="CF60:CR60" si="6">N60+AB60+AP60+BD60+BR60</f>
        <v>2575.2557648343709</v>
      </c>
      <c r="CG60" s="304">
        <f t="shared" si="6"/>
        <v>311.57145017877036</v>
      </c>
      <c r="CH60" s="304">
        <f t="shared" si="6"/>
        <v>502.12833007720997</v>
      </c>
      <c r="CI60" s="304">
        <f t="shared" si="6"/>
        <v>50.377106180047221</v>
      </c>
      <c r="CJ60" s="304">
        <f t="shared" si="6"/>
        <v>0.54757724108746986</v>
      </c>
      <c r="CK60" s="304">
        <f t="shared" si="6"/>
        <v>152.22647302231661</v>
      </c>
      <c r="CL60" s="304">
        <f t="shared" si="6"/>
        <v>1666.8251218702585</v>
      </c>
      <c r="CM60" s="304">
        <f t="shared" si="6"/>
        <v>8.2136586163120491</v>
      </c>
      <c r="CN60" s="304">
        <f t="shared" si="6"/>
        <v>165.36832680841593</v>
      </c>
      <c r="CO60" s="304">
        <f t="shared" si="6"/>
        <v>12.594276545011805</v>
      </c>
      <c r="CP60" s="304">
        <f t="shared" si="6"/>
        <v>5.4757724108746988</v>
      </c>
      <c r="CQ60" s="304">
        <f t="shared" si="6"/>
        <v>9.8563903395744585</v>
      </c>
      <c r="CR60" s="304">
        <f t="shared" si="6"/>
        <v>5475.7724108746988</v>
      </c>
      <c r="CS60" s="305">
        <f>H60-CR60</f>
        <v>0</v>
      </c>
      <c r="CV60" s="265"/>
      <c r="CW60" s="265" t="s">
        <v>743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265.65014947602378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2.1974117561488408E-3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0.61088046820937769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17.058546702479095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1527.1434158779341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1.590311842948669E-2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4.4210669233972988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98.064493216061251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95.021459429132577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9.1232254077601958E-4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0.25362566633573341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6.1017394742925877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0.14273861113518674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1.4337179792184704E-6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3.9857359822273474E-4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9.1658644615833281E-3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0.58203116215970307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5.4162679214919984E-6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1.5057224821747753E-3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3.7374741860988804E-2</v>
      </c>
      <c r="DR60" s="270">
        <f>CX60+DB60+DF60+DJ60+DN60</f>
        <v>1888.5397945563855</v>
      </c>
      <c r="DS60" s="270">
        <f t="shared" ref="DS60:DU60" si="7">CY60+DC60+DG60+DK60+DO60</f>
        <v>1.9019702712312264E-2</v>
      </c>
      <c r="DT60" s="270">
        <f>CZ60+DD60+DH60+DL60+DP60</f>
        <v>5.2874773540228075</v>
      </c>
      <c r="DU60" s="270">
        <f t="shared" si="7"/>
        <v>121.27131999915549</v>
      </c>
      <c r="DW60" s="278"/>
      <c r="DX60" s="278" t="s">
        <v>743</v>
      </c>
      <c r="DY60" s="281">
        <f>DR60+DU60</f>
        <v>2009.8111145555411</v>
      </c>
      <c r="DZ60" s="281">
        <f>DS60+DT60</f>
        <v>5.30649705673512</v>
      </c>
      <c r="EB60" s="278"/>
      <c r="EC60" s="278" t="s">
        <v>743</v>
      </c>
      <c r="ED60" s="281">
        <f>DY60</f>
        <v>2009.8111145555411</v>
      </c>
      <c r="EE60" s="281">
        <f t="shared" ref="EE60" si="8">DZ60</f>
        <v>5.30649705673512</v>
      </c>
      <c r="EL60" s="420" t="s">
        <v>728</v>
      </c>
      <c r="EM60" s="420"/>
      <c r="EN60" s="420"/>
      <c r="EO60" s="420"/>
      <c r="EP60" s="421">
        <v>849201</v>
      </c>
      <c r="EQ60" s="422">
        <f>ED67</f>
        <v>2009.8111145555411</v>
      </c>
      <c r="ER60" s="422">
        <f>EE67</f>
        <v>5.30649705673512</v>
      </c>
      <c r="ES60">
        <v>0</v>
      </c>
      <c r="EV60" s="306" t="s">
        <v>728</v>
      </c>
      <c r="EW60" s="306"/>
      <c r="EX60" s="306"/>
      <c r="EY60" s="306"/>
      <c r="EZ60" s="307">
        <v>849301</v>
      </c>
      <c r="FA60" s="308">
        <f>EQ60*$EU$10</f>
        <v>2009.8111145555411</v>
      </c>
      <c r="FB60" s="308">
        <f t="shared" ref="FB60" si="9">ER60*$EU$10</f>
        <v>5.30649705673512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5475.7724108746997</v>
      </c>
      <c r="I67" t="b">
        <f>H67=L7*(1+KTDB_발생량도착량_증가율!C8*5)</f>
        <v>0</v>
      </c>
      <c r="DX67" s="278" t="s">
        <v>26</v>
      </c>
      <c r="DY67" s="281">
        <f>SUM(DY60:DY66)</f>
        <v>2009.8111145555411</v>
      </c>
      <c r="DZ67" s="281">
        <f>SUM(DZ60:DZ66)</f>
        <v>5.30649705673512</v>
      </c>
      <c r="EC67" s="278" t="s">
        <v>26</v>
      </c>
      <c r="ED67" s="281">
        <f>DY67</f>
        <v>2009.8111145555411</v>
      </c>
      <c r="EE67" s="281">
        <f>DZ67</f>
        <v>5.30649705673512</v>
      </c>
    </row>
  </sheetData>
  <mergeCells count="34">
    <mergeCell ref="B4:C4"/>
    <mergeCell ref="D4:E4"/>
    <mergeCell ref="H4:I4"/>
    <mergeCell ref="J4:K4"/>
    <mergeCell ref="L4:M4"/>
    <mergeCell ref="F4:G4"/>
    <mergeCell ref="DR15:DU15"/>
    <mergeCell ref="M15:Z15"/>
    <mergeCell ref="AA15:AN15"/>
    <mergeCell ref="AO15:BB15"/>
    <mergeCell ref="BC15:BP15"/>
    <mergeCell ref="BQ15:CD15"/>
    <mergeCell ref="CE15:CR15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F58:DI58"/>
    <mergeCell ref="DJ58:DM58"/>
    <mergeCell ref="DN58:DQ58"/>
    <mergeCell ref="DR58:DU58"/>
    <mergeCell ref="DY58:DZ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topLeftCell="A47" zoomScale="70" zoomScaleNormal="70" workbookViewId="0">
      <selection activeCell="D81" sqref="D81"/>
    </sheetView>
  </sheetViews>
  <sheetFormatPr defaultRowHeight="17"/>
  <cols>
    <col min="1" max="1" width="33.08203125" customWidth="1"/>
    <col min="2" max="14" width="8.83203125" customWidth="1"/>
    <col min="26" max="26" width="10.6640625" bestFit="1" customWidth="1"/>
    <col min="27" max="27" width="10.08203125" bestFit="1" customWidth="1"/>
  </cols>
  <sheetData>
    <row r="1" spans="1:33">
      <c r="A1" s="32" t="s">
        <v>234</v>
      </c>
      <c r="B1" t="s">
        <v>400</v>
      </c>
      <c r="V1" s="32" t="s">
        <v>242</v>
      </c>
      <c r="W1" t="s">
        <v>241</v>
      </c>
    </row>
    <row r="2" spans="1:33">
      <c r="B2" t="s">
        <v>153</v>
      </c>
      <c r="C2" t="s">
        <v>399</v>
      </c>
      <c r="W2" t="s">
        <v>239</v>
      </c>
    </row>
    <row r="3" spans="1:33">
      <c r="B3" t="s">
        <v>401</v>
      </c>
      <c r="W3" t="s">
        <v>238</v>
      </c>
    </row>
    <row r="5" spans="1:33" ht="51.5" thickBot="1">
      <c r="A5" s="163" t="s">
        <v>696</v>
      </c>
      <c r="B5" t="s">
        <v>697</v>
      </c>
    </row>
    <row r="6" spans="1:33" ht="24" thickTop="1" thickBot="1">
      <c r="A6" s="448" t="s">
        <v>699</v>
      </c>
      <c r="B6" s="449"/>
      <c r="C6" s="457" t="s">
        <v>686</v>
      </c>
      <c r="D6" s="452" t="s">
        <v>687</v>
      </c>
      <c r="E6" s="453"/>
      <c r="F6" s="454"/>
      <c r="H6" s="351"/>
      <c r="K6" t="s">
        <v>698</v>
      </c>
      <c r="M6" t="s">
        <v>724</v>
      </c>
      <c r="N6" t="s">
        <v>725</v>
      </c>
      <c r="T6" t="s">
        <v>422</v>
      </c>
      <c r="AB6" s="459" t="s">
        <v>160</v>
      </c>
      <c r="AC6" s="460"/>
      <c r="AD6" s="345" t="s">
        <v>22</v>
      </c>
      <c r="AE6" s="346">
        <v>2814</v>
      </c>
      <c r="AF6" s="346">
        <v>15530</v>
      </c>
      <c r="AG6" s="347">
        <v>18344</v>
      </c>
    </row>
    <row r="7" spans="1:33" ht="18" thickTop="1" thickBot="1">
      <c r="A7" s="450"/>
      <c r="B7" s="451"/>
      <c r="C7" s="458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72" t="s">
        <v>175</v>
      </c>
      <c r="U7" s="473"/>
      <c r="V7" s="474"/>
      <c r="W7" s="173" t="s">
        <v>156</v>
      </c>
      <c r="X7" s="174" t="s">
        <v>157</v>
      </c>
      <c r="Y7" t="s">
        <v>258</v>
      </c>
      <c r="Z7" t="s">
        <v>424</v>
      </c>
      <c r="AB7" s="448" t="s">
        <v>705</v>
      </c>
      <c r="AC7" s="449"/>
      <c r="AD7" s="335" t="s">
        <v>691</v>
      </c>
      <c r="AE7" s="452" t="s">
        <v>687</v>
      </c>
      <c r="AF7" s="453"/>
      <c r="AG7" s="454"/>
    </row>
    <row r="8" spans="1:33" ht="30" thickTop="1" thickBot="1">
      <c r="A8" s="331" t="s">
        <v>701</v>
      </c>
      <c r="B8" s="177" t="s">
        <v>688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700</v>
      </c>
      <c r="L8" t="s">
        <v>706</v>
      </c>
      <c r="M8">
        <v>19865.32</v>
      </c>
      <c r="N8">
        <v>862</v>
      </c>
      <c r="O8">
        <v>906</v>
      </c>
      <c r="P8">
        <v>1768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  <c r="AB8" s="450"/>
      <c r="AC8" s="451"/>
      <c r="AD8" s="349" t="s">
        <v>690</v>
      </c>
      <c r="AE8" s="336" t="s">
        <v>9</v>
      </c>
      <c r="AF8" s="336" t="s">
        <v>10</v>
      </c>
      <c r="AG8" s="337" t="s">
        <v>11</v>
      </c>
    </row>
    <row r="9" spans="1:33" ht="17.5" thickTop="1">
      <c r="A9" s="330" t="s">
        <v>700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700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33" ht="29.5" thickBot="1">
      <c r="A10" s="14" t="s">
        <v>700</v>
      </c>
      <c r="B10" s="180" t="s">
        <v>689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700</v>
      </c>
      <c r="L10" t="s">
        <v>707</v>
      </c>
      <c r="M10">
        <v>26730.62</v>
      </c>
      <c r="N10">
        <v>314</v>
      </c>
      <c r="O10">
        <v>3294</v>
      </c>
      <c r="P10">
        <v>3608</v>
      </c>
      <c r="T10" s="466"/>
      <c r="U10" s="313" t="s">
        <v>168</v>
      </c>
      <c r="V10" s="468" t="s">
        <v>10</v>
      </c>
      <c r="W10" s="470">
        <v>1.55</v>
      </c>
      <c r="X10" s="461">
        <v>1</v>
      </c>
    </row>
    <row r="11" spans="1:33" ht="29.5" thickTop="1">
      <c r="A11" s="331" t="s">
        <v>703</v>
      </c>
      <c r="B11" s="177" t="s">
        <v>692</v>
      </c>
      <c r="C11" s="338">
        <v>12296.01</v>
      </c>
      <c r="D11" s="339">
        <f t="shared" ref="D11:F14" si="3">N14/2</f>
        <v>0</v>
      </c>
      <c r="E11" s="339">
        <f t="shared" si="3"/>
        <v>224</v>
      </c>
      <c r="F11" s="179">
        <f t="shared" si="3"/>
        <v>224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66"/>
      <c r="U11" s="176" t="s">
        <v>416</v>
      </c>
      <c r="V11" s="469"/>
      <c r="W11" s="471"/>
      <c r="X11" s="462"/>
    </row>
    <row r="12" spans="1:33" ht="17.5" customHeight="1">
      <c r="A12" s="330" t="s">
        <v>702</v>
      </c>
      <c r="B12" s="180" t="s">
        <v>693</v>
      </c>
      <c r="C12" s="341">
        <v>14081.18</v>
      </c>
      <c r="D12" s="344">
        <f t="shared" si="3"/>
        <v>431</v>
      </c>
      <c r="E12" s="342">
        <f t="shared" si="3"/>
        <v>2984</v>
      </c>
      <c r="F12" s="343">
        <f t="shared" si="3"/>
        <v>3415</v>
      </c>
      <c r="K12" t="s">
        <v>704</v>
      </c>
      <c r="M12" t="s">
        <v>726</v>
      </c>
      <c r="N12" t="s">
        <v>725</v>
      </c>
      <c r="T12" s="466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33" ht="29">
      <c r="A13" s="348" t="s">
        <v>702</v>
      </c>
      <c r="B13" s="180" t="s">
        <v>689</v>
      </c>
      <c r="C13" s="341">
        <v>8497</v>
      </c>
      <c r="D13" s="344">
        <f t="shared" si="3"/>
        <v>50</v>
      </c>
      <c r="E13" s="342">
        <f t="shared" si="3"/>
        <v>524</v>
      </c>
      <c r="F13" s="343">
        <f t="shared" si="3"/>
        <v>574</v>
      </c>
      <c r="M13" t="s">
        <v>727</v>
      </c>
      <c r="N13" t="s">
        <v>9</v>
      </c>
      <c r="O13" t="s">
        <v>10</v>
      </c>
      <c r="P13" t="s">
        <v>11</v>
      </c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33" ht="41">
      <c r="A14" s="348" t="s">
        <v>702</v>
      </c>
      <c r="B14" s="180" t="s">
        <v>694</v>
      </c>
      <c r="C14" s="350">
        <v>15000</v>
      </c>
      <c r="D14" s="344">
        <f t="shared" si="3"/>
        <v>300</v>
      </c>
      <c r="E14" s="342">
        <f t="shared" si="3"/>
        <v>8400</v>
      </c>
      <c r="F14" s="343">
        <f t="shared" si="3"/>
        <v>8700</v>
      </c>
      <c r="K14" t="s">
        <v>702</v>
      </c>
      <c r="L14" t="s">
        <v>708</v>
      </c>
      <c r="M14">
        <v>12296.01</v>
      </c>
      <c r="N14">
        <v>0</v>
      </c>
      <c r="O14">
        <v>448</v>
      </c>
      <c r="P14">
        <v>448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33">
      <c r="A15" s="14" t="s">
        <v>702</v>
      </c>
      <c r="K15" t="s">
        <v>702</v>
      </c>
      <c r="L15" t="s">
        <v>693</v>
      </c>
      <c r="M15">
        <v>14081.18</v>
      </c>
      <c r="N15">
        <v>862</v>
      </c>
      <c r="O15">
        <v>5968</v>
      </c>
      <c r="P15">
        <v>6830</v>
      </c>
      <c r="T15" s="466"/>
      <c r="U15" s="464"/>
      <c r="V15" s="180" t="s">
        <v>10</v>
      </c>
      <c r="W15" s="167">
        <v>1.82</v>
      </c>
      <c r="X15" s="168">
        <v>1.82</v>
      </c>
    </row>
    <row r="16" spans="1:33" ht="17.5" thickBot="1">
      <c r="A16" s="455" t="s">
        <v>695</v>
      </c>
      <c r="B16" s="456"/>
      <c r="C16" s="345" t="s">
        <v>22</v>
      </c>
      <c r="D16" s="346">
        <v>1562</v>
      </c>
      <c r="E16" s="346">
        <v>24264</v>
      </c>
      <c r="F16" s="347">
        <v>25826</v>
      </c>
      <c r="K16" t="s">
        <v>702</v>
      </c>
      <c r="L16" t="s">
        <v>707</v>
      </c>
      <c r="M16">
        <v>8497</v>
      </c>
      <c r="N16">
        <v>100</v>
      </c>
      <c r="O16">
        <v>1048</v>
      </c>
      <c r="P16">
        <v>1148</v>
      </c>
      <c r="T16" s="466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17.5" thickTop="1">
      <c r="K17" t="s">
        <v>702</v>
      </c>
      <c r="L17" t="s">
        <v>709</v>
      </c>
      <c r="M17">
        <v>15000</v>
      </c>
      <c r="N17">
        <v>600</v>
      </c>
      <c r="O17">
        <v>16800</v>
      </c>
      <c r="P17">
        <v>17400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T18" s="465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>
      <c r="T20" s="466"/>
      <c r="U20" s="313" t="s">
        <v>168</v>
      </c>
      <c r="V20" s="468" t="s">
        <v>10</v>
      </c>
      <c r="W20" s="470">
        <v>1.55</v>
      </c>
      <c r="X20" s="461">
        <v>1</v>
      </c>
    </row>
    <row r="21" spans="1:139">
      <c r="T21" s="466"/>
      <c r="U21" s="176" t="s">
        <v>416</v>
      </c>
      <c r="V21" s="469"/>
      <c r="W21" s="471"/>
      <c r="X21" s="462"/>
    </row>
    <row r="22" spans="1:139">
      <c r="T22" s="466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139">
      <c r="T25" s="466"/>
      <c r="U25" s="464"/>
      <c r="V25" s="180" t="s">
        <v>10</v>
      </c>
      <c r="W25" s="167">
        <v>1.96</v>
      </c>
      <c r="X25" s="168">
        <v>1.91</v>
      </c>
    </row>
    <row r="26" spans="1:139">
      <c r="T26" s="466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863</v>
      </c>
    </row>
    <row r="28" spans="1:139" ht="17.5" thickTop="1">
      <c r="K28" s="403"/>
      <c r="L28" s="32" t="s">
        <v>851</v>
      </c>
      <c r="EH28" s="279"/>
      <c r="EI28" s="279" t="s">
        <v>601</v>
      </c>
    </row>
    <row r="29" spans="1:139">
      <c r="EH29" s="279" t="s">
        <v>602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468</v>
      </c>
      <c r="C33" t="s">
        <v>463</v>
      </c>
      <c r="D33" t="s">
        <v>467</v>
      </c>
      <c r="E33" t="s">
        <v>470</v>
      </c>
      <c r="F33" t="s">
        <v>465</v>
      </c>
      <c r="G33" t="s">
        <v>466</v>
      </c>
      <c r="H33" t="s">
        <v>21</v>
      </c>
      <c r="K33" s="32" t="s">
        <v>471</v>
      </c>
      <c r="CV33" s="32" t="s">
        <v>492</v>
      </c>
      <c r="CY33" t="s">
        <v>478</v>
      </c>
      <c r="CZ33" t="s">
        <v>479</v>
      </c>
      <c r="EL33" s="353" t="s">
        <v>854</v>
      </c>
      <c r="EU33" s="353" t="s">
        <v>745</v>
      </c>
    </row>
    <row r="34" spans="1:157">
      <c r="A34" t="s">
        <v>462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482</v>
      </c>
      <c r="L34" s="159"/>
      <c r="M34" s="443" t="s">
        <v>463</v>
      </c>
      <c r="N34" s="444"/>
      <c r="O34" s="444"/>
      <c r="P34" s="444"/>
      <c r="Q34" s="444"/>
      <c r="R34" s="444"/>
      <c r="S34" s="444"/>
      <c r="T34" s="444"/>
      <c r="U34" s="444"/>
      <c r="V34" s="444"/>
      <c r="W34" s="444"/>
      <c r="X34" s="444"/>
      <c r="Y34" s="444"/>
      <c r="Z34" s="445"/>
      <c r="AA34" s="443" t="s">
        <v>467</v>
      </c>
      <c r="AB34" s="444"/>
      <c r="AC34" s="444"/>
      <c r="AD34" s="444"/>
      <c r="AE34" s="444"/>
      <c r="AF34" s="444"/>
      <c r="AG34" s="444"/>
      <c r="AH34" s="444"/>
      <c r="AI34" s="444"/>
      <c r="AJ34" s="444"/>
      <c r="AK34" s="444"/>
      <c r="AL34" s="444"/>
      <c r="AM34" s="444"/>
      <c r="AN34" s="445"/>
      <c r="AO34" s="443" t="s">
        <v>464</v>
      </c>
      <c r="AP34" s="444"/>
      <c r="AQ34" s="444"/>
      <c r="AR34" s="444"/>
      <c r="AS34" s="444"/>
      <c r="AT34" s="444"/>
      <c r="AU34" s="444"/>
      <c r="AV34" s="444"/>
      <c r="AW34" s="444"/>
      <c r="AX34" s="444"/>
      <c r="AY34" s="444"/>
      <c r="AZ34" s="444"/>
      <c r="BA34" s="444"/>
      <c r="BB34" s="445"/>
      <c r="BC34" s="443" t="s">
        <v>465</v>
      </c>
      <c r="BD34" s="444"/>
      <c r="BE34" s="444"/>
      <c r="BF34" s="444"/>
      <c r="BG34" s="444"/>
      <c r="BH34" s="444"/>
      <c r="BI34" s="444"/>
      <c r="BJ34" s="444"/>
      <c r="BK34" s="444"/>
      <c r="BL34" s="444"/>
      <c r="BM34" s="444"/>
      <c r="BN34" s="444"/>
      <c r="BO34" s="444"/>
      <c r="BP34" s="445"/>
      <c r="BQ34" s="443" t="s">
        <v>466</v>
      </c>
      <c r="BR34" s="444"/>
      <c r="BS34" s="444"/>
      <c r="BT34" s="444"/>
      <c r="BU34" s="444"/>
      <c r="BV34" s="444"/>
      <c r="BW34" s="444"/>
      <c r="BX34" s="444"/>
      <c r="BY34" s="444"/>
      <c r="BZ34" s="444"/>
      <c r="CA34" s="444"/>
      <c r="CB34" s="444"/>
      <c r="CC34" s="444"/>
      <c r="CD34" s="445"/>
      <c r="CE34" s="443" t="s">
        <v>21</v>
      </c>
      <c r="CF34" s="444"/>
      <c r="CG34" s="444"/>
      <c r="CH34" s="444"/>
      <c r="CI34" s="444"/>
      <c r="CJ34" s="444"/>
      <c r="CK34" s="444"/>
      <c r="CL34" s="444"/>
      <c r="CM34" s="444"/>
      <c r="CN34" s="444"/>
      <c r="CO34" s="444"/>
      <c r="CP34" s="444"/>
      <c r="CQ34" s="444"/>
      <c r="CR34" s="445"/>
      <c r="CV34" s="263" t="s">
        <v>482</v>
      </c>
      <c r="CW34" s="263"/>
      <c r="CX34" s="446" t="s">
        <v>554</v>
      </c>
      <c r="CY34" s="439"/>
      <c r="CZ34" s="439"/>
      <c r="DA34" s="440"/>
      <c r="DB34" s="438" t="s">
        <v>553</v>
      </c>
      <c r="DC34" s="439"/>
      <c r="DD34" s="439"/>
      <c r="DE34" s="440"/>
      <c r="DF34" s="438" t="s">
        <v>464</v>
      </c>
      <c r="DG34" s="439"/>
      <c r="DH34" s="439"/>
      <c r="DI34" s="440"/>
      <c r="DJ34" s="438" t="s">
        <v>465</v>
      </c>
      <c r="DK34" s="439"/>
      <c r="DL34" s="439"/>
      <c r="DM34" s="440"/>
      <c r="DN34" s="438" t="s">
        <v>466</v>
      </c>
      <c r="DO34" s="439"/>
      <c r="DP34" s="439"/>
      <c r="DQ34" s="440"/>
      <c r="DR34" s="438" t="s">
        <v>21</v>
      </c>
      <c r="DS34" s="439"/>
      <c r="DT34" s="439"/>
      <c r="DU34" s="441"/>
      <c r="DW34" s="278"/>
      <c r="DX34" s="278"/>
      <c r="DY34" s="442" t="s">
        <v>588</v>
      </c>
      <c r="DZ34" s="442"/>
      <c r="EB34" s="278"/>
      <c r="EC34" s="278"/>
      <c r="ED34" s="442" t="s">
        <v>588</v>
      </c>
      <c r="EE34" s="442"/>
      <c r="EI34" t="s">
        <v>599</v>
      </c>
    </row>
    <row r="35" spans="1:157">
      <c r="A35" s="199"/>
      <c r="B35" s="199"/>
      <c r="C35" s="202" t="s">
        <v>463</v>
      </c>
      <c r="D35" s="202" t="s">
        <v>467</v>
      </c>
      <c r="E35" s="202" t="s">
        <v>464</v>
      </c>
      <c r="F35" s="202" t="s">
        <v>465</v>
      </c>
      <c r="G35" s="202" t="s">
        <v>558</v>
      </c>
      <c r="H35" s="202" t="s">
        <v>21</v>
      </c>
      <c r="K35" s="159"/>
      <c r="L35" s="159"/>
      <c r="M35" s="211" t="s">
        <v>472</v>
      </c>
      <c r="N35" s="160" t="s">
        <v>156</v>
      </c>
      <c r="O35" s="160" t="s">
        <v>475</v>
      </c>
      <c r="P35" s="160" t="s">
        <v>476</v>
      </c>
      <c r="Q35" s="160" t="s">
        <v>477</v>
      </c>
      <c r="R35" s="160" t="s">
        <v>478</v>
      </c>
      <c r="S35" s="160" t="s">
        <v>479</v>
      </c>
      <c r="T35" s="160" t="s">
        <v>480</v>
      </c>
      <c r="U35" s="160" t="s">
        <v>449</v>
      </c>
      <c r="V35" s="160" t="s">
        <v>157</v>
      </c>
      <c r="W35" s="160" t="s">
        <v>473</v>
      </c>
      <c r="X35" s="160" t="s">
        <v>474</v>
      </c>
      <c r="Y35" s="160" t="s">
        <v>46</v>
      </c>
      <c r="Z35" s="212" t="s">
        <v>11</v>
      </c>
      <c r="AA35" s="211" t="s">
        <v>472</v>
      </c>
      <c r="AB35" s="160" t="s">
        <v>156</v>
      </c>
      <c r="AC35" s="160" t="s">
        <v>475</v>
      </c>
      <c r="AD35" s="160" t="s">
        <v>476</v>
      </c>
      <c r="AE35" s="160" t="s">
        <v>477</v>
      </c>
      <c r="AF35" s="160" t="s">
        <v>478</v>
      </c>
      <c r="AG35" s="160" t="s">
        <v>479</v>
      </c>
      <c r="AH35" s="160" t="s">
        <v>480</v>
      </c>
      <c r="AI35" s="160" t="s">
        <v>449</v>
      </c>
      <c r="AJ35" s="160" t="s">
        <v>157</v>
      </c>
      <c r="AK35" s="160" t="s">
        <v>473</v>
      </c>
      <c r="AL35" s="160" t="s">
        <v>474</v>
      </c>
      <c r="AM35" s="160" t="s">
        <v>46</v>
      </c>
      <c r="AN35" s="212" t="s">
        <v>11</v>
      </c>
      <c r="AO35" s="211" t="s">
        <v>472</v>
      </c>
      <c r="AP35" s="160" t="s">
        <v>156</v>
      </c>
      <c r="AQ35" s="160" t="s">
        <v>475</v>
      </c>
      <c r="AR35" s="160" t="s">
        <v>476</v>
      </c>
      <c r="AS35" s="160" t="s">
        <v>477</v>
      </c>
      <c r="AT35" s="160" t="s">
        <v>478</v>
      </c>
      <c r="AU35" s="160" t="s">
        <v>479</v>
      </c>
      <c r="AV35" s="160" t="s">
        <v>480</v>
      </c>
      <c r="AW35" s="160" t="s">
        <v>449</v>
      </c>
      <c r="AX35" s="160" t="s">
        <v>157</v>
      </c>
      <c r="AY35" s="160" t="s">
        <v>473</v>
      </c>
      <c r="AZ35" s="160" t="s">
        <v>474</v>
      </c>
      <c r="BA35" s="160" t="s">
        <v>46</v>
      </c>
      <c r="BB35" s="212" t="s">
        <v>11</v>
      </c>
      <c r="BC35" s="211" t="s">
        <v>472</v>
      </c>
      <c r="BD35" s="160" t="s">
        <v>156</v>
      </c>
      <c r="BE35" s="160" t="s">
        <v>475</v>
      </c>
      <c r="BF35" s="160" t="s">
        <v>476</v>
      </c>
      <c r="BG35" s="160" t="s">
        <v>477</v>
      </c>
      <c r="BH35" s="160" t="s">
        <v>478</v>
      </c>
      <c r="BI35" s="160" t="s">
        <v>479</v>
      </c>
      <c r="BJ35" s="160" t="s">
        <v>480</v>
      </c>
      <c r="BK35" s="160" t="s">
        <v>449</v>
      </c>
      <c r="BL35" s="160" t="s">
        <v>157</v>
      </c>
      <c r="BM35" s="160" t="s">
        <v>473</v>
      </c>
      <c r="BN35" s="160" t="s">
        <v>474</v>
      </c>
      <c r="BO35" s="160" t="s">
        <v>46</v>
      </c>
      <c r="BP35" s="212" t="s">
        <v>11</v>
      </c>
      <c r="BQ35" s="211" t="s">
        <v>472</v>
      </c>
      <c r="BR35" s="160" t="s">
        <v>156</v>
      </c>
      <c r="BS35" s="160" t="s">
        <v>475</v>
      </c>
      <c r="BT35" s="160" t="s">
        <v>476</v>
      </c>
      <c r="BU35" s="160" t="s">
        <v>477</v>
      </c>
      <c r="BV35" s="160" t="s">
        <v>478</v>
      </c>
      <c r="BW35" s="160" t="s">
        <v>479</v>
      </c>
      <c r="BX35" s="160" t="s">
        <v>480</v>
      </c>
      <c r="BY35" s="160" t="s">
        <v>449</v>
      </c>
      <c r="BZ35" s="160" t="s">
        <v>157</v>
      </c>
      <c r="CA35" s="160" t="s">
        <v>473</v>
      </c>
      <c r="CB35" s="160" t="s">
        <v>474</v>
      </c>
      <c r="CC35" s="160" t="s">
        <v>46</v>
      </c>
      <c r="CD35" s="212" t="s">
        <v>11</v>
      </c>
      <c r="CE35" s="211" t="s">
        <v>472</v>
      </c>
      <c r="CF35" s="160" t="s">
        <v>156</v>
      </c>
      <c r="CG35" s="160" t="s">
        <v>475</v>
      </c>
      <c r="CH35" s="160" t="s">
        <v>476</v>
      </c>
      <c r="CI35" s="160" t="s">
        <v>477</v>
      </c>
      <c r="CJ35" s="160" t="s">
        <v>478</v>
      </c>
      <c r="CK35" s="160" t="s">
        <v>479</v>
      </c>
      <c r="CL35" s="160" t="s">
        <v>480</v>
      </c>
      <c r="CM35" s="160" t="s">
        <v>449</v>
      </c>
      <c r="CN35" s="160" t="s">
        <v>157</v>
      </c>
      <c r="CO35" s="160" t="s">
        <v>473</v>
      </c>
      <c r="CP35" s="160" t="s">
        <v>474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478</v>
      </c>
      <c r="CZ35" s="264" t="s">
        <v>479</v>
      </c>
      <c r="DA35" s="264" t="s">
        <v>157</v>
      </c>
      <c r="DB35" s="264" t="s">
        <v>156</v>
      </c>
      <c r="DC35" s="264" t="s">
        <v>478</v>
      </c>
      <c r="DD35" s="264" t="s">
        <v>479</v>
      </c>
      <c r="DE35" s="264" t="s">
        <v>157</v>
      </c>
      <c r="DF35" s="264" t="s">
        <v>156</v>
      </c>
      <c r="DG35" s="264" t="s">
        <v>478</v>
      </c>
      <c r="DH35" s="264" t="s">
        <v>479</v>
      </c>
      <c r="DI35" s="264" t="s">
        <v>157</v>
      </c>
      <c r="DJ35" s="264" t="s">
        <v>156</v>
      </c>
      <c r="DK35" s="264" t="s">
        <v>478</v>
      </c>
      <c r="DL35" s="264" t="s">
        <v>479</v>
      </c>
      <c r="DM35" s="264" t="s">
        <v>157</v>
      </c>
      <c r="DN35" s="264" t="s">
        <v>156</v>
      </c>
      <c r="DO35" s="264" t="s">
        <v>478</v>
      </c>
      <c r="DP35" s="264" t="s">
        <v>479</v>
      </c>
      <c r="DQ35" s="264" t="s">
        <v>157</v>
      </c>
      <c r="DR35" s="264" t="s">
        <v>156</v>
      </c>
      <c r="DS35" s="264" t="s">
        <v>478</v>
      </c>
      <c r="DT35" s="264" t="s">
        <v>479</v>
      </c>
      <c r="DU35" s="264" t="s">
        <v>157</v>
      </c>
      <c r="DW35" s="278"/>
      <c r="DX35" s="278"/>
      <c r="DY35" s="280" t="s">
        <v>585</v>
      </c>
      <c r="DZ35" s="280" t="s">
        <v>259</v>
      </c>
      <c r="EB35" s="278"/>
      <c r="EC35" s="278"/>
      <c r="ED35" s="280" t="s">
        <v>585</v>
      </c>
      <c r="EE35" s="280" t="s">
        <v>259</v>
      </c>
      <c r="EL35" s="420" t="s">
        <v>564</v>
      </c>
      <c r="EM35" s="420" t="s">
        <v>565</v>
      </c>
      <c r="EN35" s="420" t="s">
        <v>566</v>
      </c>
      <c r="EO35" s="420" t="s">
        <v>562</v>
      </c>
      <c r="EP35" s="421" t="s">
        <v>597</v>
      </c>
      <c r="EQ35" s="421" t="s">
        <v>585</v>
      </c>
      <c r="ER35" s="421" t="s">
        <v>259</v>
      </c>
      <c r="ES35" s="424" t="s">
        <v>867</v>
      </c>
      <c r="EU35" s="306" t="s">
        <v>564</v>
      </c>
      <c r="EV35" s="306" t="s">
        <v>565</v>
      </c>
      <c r="EW35" s="306" t="s">
        <v>566</v>
      </c>
      <c r="EX35" s="306" t="s">
        <v>562</v>
      </c>
      <c r="EY35" s="307" t="s">
        <v>597</v>
      </c>
      <c r="EZ35" s="307" t="s">
        <v>585</v>
      </c>
      <c r="FA35" s="307" t="s">
        <v>259</v>
      </c>
    </row>
    <row r="36" spans="1:157" ht="37.5">
      <c r="A36" s="205" t="s">
        <v>700</v>
      </c>
      <c r="B36" s="205" t="s">
        <v>711</v>
      </c>
      <c r="C36" s="400">
        <f>$D8*KTDB_TripDistribution_2050!L$12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41.204189453902224</v>
      </c>
      <c r="D36" s="400">
        <f>$D8*KTDB_TripDistribution_2050!M$12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320.40927194135259</v>
      </c>
      <c r="E36" s="400">
        <f>$D8*KTDB_TripDistribution_2050!N$12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14.202254115400978</v>
      </c>
      <c r="F36" s="400">
        <f>$D8*KTDB_TripDistribution_2050!O$12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3.8514587431595901E-2</v>
      </c>
      <c r="G36" s="400">
        <f>$D8*KTDB_TripDistribution_2050!P$12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0.10912466438952176</v>
      </c>
      <c r="H36" s="400">
        <f>$D8*KTDB_TripDistribution_2050!Q$12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375.96335476247685</v>
      </c>
      <c r="J36" s="230">
        <f t="shared" ref="J36:J40" si="4">CR36</f>
        <v>375.96335476247697</v>
      </c>
      <c r="K36" s="206"/>
      <c r="L36" s="206" t="s">
        <v>710</v>
      </c>
      <c r="M36" s="206">
        <f>INDEX($A$35:$H$42,MATCH($L36,$B$35:$B$42,0),MATCH($M$34,$A$35:$H$35,0))*고양시_Modal_split!C$3 * 0.01</f>
        <v>0.11537173047092621</v>
      </c>
      <c r="N36" s="206">
        <f>INDEX($A$35:$H$42,MATCH($L36,$B$35:$B$42,0),MATCH($M$34,$A$35:$H$35,0))*고양시_Modal_split!D$3 * 0.01</f>
        <v>19.378330300170216</v>
      </c>
      <c r="O36" s="206">
        <f>INDEX($A$35:$H$42,MATCH($L36,$B$35:$B$42,0),MATCH($M$34,$A$35:$H$35,0))*고양시_Modal_split!E$3 * 0.01</f>
        <v>2.3445183799270364</v>
      </c>
      <c r="P36" s="206">
        <f>INDEX($A$35:$H$42,MATCH($L36,$B$35:$B$42,0),MATCH($M$34,$A$35:$H$35,0))*고양시_Modal_split!F$3 * 0.01</f>
        <v>3.7784241729228341</v>
      </c>
      <c r="Q36" s="206">
        <f>INDEX($A$35:$H$42,MATCH($L36,$B$35:$B$42,0),MATCH($M$34,$A$35:$H$35,0))*고양시_Modal_split!G$3 * 0.01</f>
        <v>0.37907854297590043</v>
      </c>
      <c r="R36" s="206">
        <f>INDEX($A$35:$H$42,MATCH($L36,$B$35:$B$42,0),MATCH($M$34,$A$35:$H$35,0))*고양시_Modal_split!H$3 * 0.01</f>
        <v>4.1204189453902225E-3</v>
      </c>
      <c r="S36" s="206">
        <f>INDEX($A$35:$H$42,MATCH($L36,$B$35:$B$42,0),MATCH($M$34,$A$35:$H$35,0))*고양시_Modal_split!I$3 * 0.01</f>
        <v>1.1454764668184818</v>
      </c>
      <c r="T36" s="206">
        <f>INDEX($A$35:$H$42,MATCH($L36,$B$35:$B$42,0),MATCH($M$34,$A$35:$H$35,0))*고양시_Modal_split!J$3 * 0.01</f>
        <v>12.542555269767838</v>
      </c>
      <c r="U36" s="206">
        <f>INDEX($A$35:$H$42,MATCH($L36,$B$35:$B$42,0),MATCH($M$34,$A$35:$H$35,0))*고양시_Modal_split!K$3 * 0.01</f>
        <v>6.1806284180853328E-2</v>
      </c>
      <c r="V36" s="206">
        <f>INDEX($A$35:$H$42,MATCH($L36,$B$35:$B$42,0),MATCH($M$34,$A$35:$H$35,0))*고양시_Modal_split!L$3 * 0.01</f>
        <v>1.2443665215078472</v>
      </c>
      <c r="W36" s="206">
        <f>INDEX($A$35:$H$42,MATCH($L36,$B$35:$B$42,0),MATCH($M$34,$A$35:$H$35,0))*고양시_Modal_split!M$3 * 0.01</f>
        <v>9.4769635743975109E-2</v>
      </c>
      <c r="X36" s="206">
        <f>INDEX($A$35:$H$42,MATCH($L36,$B$35:$B$42,0),MATCH($M$34,$A$35:$H$35,0))*고양시_Modal_split!N$3 * 0.01</f>
        <v>4.120418945390223E-2</v>
      </c>
      <c r="Y36" s="206">
        <f>INDEX($A$35:$H$42,MATCH($L36,$B$35:$B$42,0),MATCH($M$34,$A$35:$H$35,0))*고양시_Modal_split!O$3 * 0.01</f>
        <v>7.4167541017024011E-2</v>
      </c>
      <c r="Z36" s="209">
        <f>INDEX($A$35:$H$42,MATCH($L36,$B$35:$B$42,0),MATCH($M$34,$A$35:$H$35,0))*고양시_Modal_split!P$3 * 0.01</f>
        <v>41.204189453902231</v>
      </c>
      <c r="AA36" s="206">
        <f>INDEX($A$35:$H$42,MATCH($L36,$B$35:$B$42,0),MATCH($AA$34,$A$35:$H$35,0))*고양시_Modal_split!C$3 * 0.01</f>
        <v>0.89714596143578718</v>
      </c>
      <c r="AB36" s="207">
        <f>INDEX($A$35:$H$42,MATCH($L36,$B$35:$B$42,0),MATCH($AA$34,$A$35:$H$35,0))*고양시_Modal_split!D$3 * 0.01</f>
        <v>150.68848059401813</v>
      </c>
      <c r="AC36" s="207">
        <f>INDEX($A$35:$H$42,MATCH($L36,$B$35:$B$42,0),MATCH($AA$34,$A$35:$H$35,0))*고양시_Modal_split!E$3 * 0.01</f>
        <v>18.231287573462961</v>
      </c>
      <c r="AD36" s="207">
        <f>INDEX($A$35:$H$42,MATCH($L36,$B$35:$B$42,0),MATCH($AA$34,$A$35:$H$35,0))*고양시_Modal_split!F$3 * 0.01</f>
        <v>29.38153023702203</v>
      </c>
      <c r="AE36" s="207">
        <f>INDEX($A$35:$H$42,MATCH($L36,$B$35:$B$42,0),MATCH($AA$34,$A$35:$H$35,0))*고양시_Modal_split!G$3 * 0.01</f>
        <v>2.9477653018604433</v>
      </c>
      <c r="AF36" s="207">
        <f>INDEX($A$35:$H$42,MATCH($L36,$B$35:$B$42,0),MATCH($AA$34,$A$35:$H$35,0))*고양시_Modal_split!H$3 * 0.01</f>
        <v>3.204092719413526E-2</v>
      </c>
      <c r="AG36" s="207">
        <f>INDEX($A$35:$H$42,MATCH($L36,$B$35:$B$42,0),MATCH($AA$34,$A$35:$H$35,0))*고양시_Modal_split!I$3 * 0.01</f>
        <v>8.9073777599696022</v>
      </c>
      <c r="AH36" s="207">
        <f>INDEX($A$35:$H$42,MATCH($L36,$B$35:$B$42,0),MATCH($AA$34,$A$35:$H$35,0))*고양시_Modal_split!J$3 * 0.01</f>
        <v>97.532582378947737</v>
      </c>
      <c r="AI36" s="207">
        <f>INDEX($A$35:$H$42,MATCH($L36,$B$35:$B$42,0),MATCH($AA$34,$A$35:$H$35,0))*고양시_Modal_split!K$3 * 0.01</f>
        <v>0.4806139079120289</v>
      </c>
      <c r="AJ36" s="207">
        <f>INDEX($A$35:$H$42,MATCH($L36,$B$35:$B$42,0),MATCH($AA$34,$A$35:$H$35,0))*고양시_Modal_split!L$3 * 0.01</f>
        <v>9.676360012628848</v>
      </c>
      <c r="AK36" s="207">
        <f>INDEX($A$35:$H$42,MATCH($L36,$B$35:$B$42,0),MATCH($AA$34,$A$35:$H$35,0))*고양시_Modal_split!M$3 * 0.01</f>
        <v>0.73694132546511082</v>
      </c>
      <c r="AL36" s="207">
        <f>INDEX($A$35:$H$42,MATCH($L36,$B$35:$B$42,0),MATCH($AA$34,$A$35:$H$35,0))*고양시_Modal_split!N$3 * 0.01</f>
        <v>0.3204092719413526</v>
      </c>
      <c r="AM36" s="207">
        <f>INDEX($A$35:$H$42,MATCH($L36,$B$35:$B$42,0),MATCH($AA$34,$A$35:$H$35,0))*고양시_Modal_split!O$3 * 0.01</f>
        <v>0.57673668949443457</v>
      </c>
      <c r="AN36" s="207">
        <f>INDEX($A$35:$H$42,MATCH($L36,$B$35:$B$42,0),MATCH($AA$34,$A$35:$H$35,0))*고양시_Modal_split!P$3 * 0.01</f>
        <v>320.40927194135259</v>
      </c>
      <c r="AO36" s="303">
        <f>INDEX($A$35:$H$42,MATCH($L36,$B$35:$B$42,0),MATCH($AO$34,$A$35:$H$35,0))*고양시_Modal_split!C$3 * 0.01</f>
        <v>3.9766311523122731E-2</v>
      </c>
      <c r="AP36" s="303">
        <f>INDEX($A$35:$H$42,MATCH($L36,$B$35:$B$42,0),MATCH($AO$34,$A$35:$H$35,0))*고양시_Modal_split!D$3 * 0.01</f>
        <v>6.6793201104730802</v>
      </c>
      <c r="AQ36" s="303">
        <f>INDEX($A$35:$H$42,MATCH($L36,$B$35:$B$42,0),MATCH($AO$34,$A$35:$H$35,0))*고양시_Modal_split!E$3 * 0.01</f>
        <v>0.80810825916631557</v>
      </c>
      <c r="AR36" s="303">
        <f>INDEX($A$35:$H$42,MATCH($L36,$B$35:$B$42,0),MATCH($AO$34,$A$35:$H$35,0))*고양시_Modal_split!F$3 * 0.01</f>
        <v>1.3023467023822695</v>
      </c>
      <c r="AS36" s="303">
        <f>INDEX($A$35:$H$42,MATCH($L36,$B$35:$B$42,0),MATCH($AO$34,$A$35:$H$35,0))*고양시_Modal_split!G$3 * 0.01</f>
        <v>0.130660737861689</v>
      </c>
      <c r="AT36" s="303">
        <f>INDEX($A$35:$H$42,MATCH($L36,$B$35:$B$42,0),MATCH($AO$34,$A$35:$H$35,0))*고양시_Modal_split!H$3 * 0.01</f>
        <v>1.4202254115400978E-3</v>
      </c>
      <c r="AU36" s="303">
        <f>INDEX($A$35:$H$42,MATCH($L36,$B$35:$B$42,0),MATCH($AO$34,$A$35:$H$35,0))*고양시_Modal_split!I$3 * 0.01</f>
        <v>0.39482266440814712</v>
      </c>
      <c r="AV36" s="303">
        <f>INDEX($A$35:$H$42,MATCH($L36,$B$35:$B$42,0),MATCH($AO$34,$A$35:$H$35,0))*고양시_Modal_split!J$3 * 0.01</f>
        <v>4.3231661527280583</v>
      </c>
      <c r="AW36" s="303">
        <f>INDEX($A$35:$H$42,MATCH($L36,$B$35:$B$42,0),MATCH($AO$34,$A$35:$H$35,0))*고양시_Modal_split!K$3 * 0.01</f>
        <v>2.1303381173101467E-2</v>
      </c>
      <c r="AX36" s="303">
        <f>INDEX($A$35:$H$42,MATCH($L36,$B$35:$B$42,0),MATCH($AO$34,$A$35:$H$35,0))*고양시_Modal_split!L$3 * 0.01</f>
        <v>0.42890807428510952</v>
      </c>
      <c r="AY36" s="303">
        <f>INDEX($A$35:$H$42,MATCH($L36,$B$35:$B$42,0),MATCH($AO$34,$A$35:$H$35,0))*고양시_Modal_split!M$3 * 0.01</f>
        <v>3.2665184465422249E-2</v>
      </c>
      <c r="AZ36" s="303">
        <f>INDEX($A$35:$H$42,MATCH($L36,$B$35:$B$42,0),MATCH($AO$34,$A$35:$H$35,0))*고양시_Modal_split!N$3 * 0.01</f>
        <v>1.4202254115400978E-2</v>
      </c>
      <c r="BA36" s="207">
        <f>INDEX($A$35:$H$42,MATCH($L36,$B$35:$B$42,0),MATCH($AO$34,$A$35:$H$35,0))*고양시_Modal_split!O$3 * 0.01</f>
        <v>2.556405740772176E-2</v>
      </c>
      <c r="BB36" s="207">
        <f>INDEX($A$35:$H$42,MATCH($L36,$B$35:$B$42,0),MATCH($AO$34,$A$35:$H$35,0))*고양시_Modal_split!P$3 * 0.01</f>
        <v>14.202254115400979</v>
      </c>
      <c r="BC36" s="207">
        <f>INDEX($A$35:$H$42,MATCH($L36,$B$35:$B$42,0),MATCH($BC$34,$A$35:$H$35,0))*고양시_Modal_split!C$3 * 0.01</f>
        <v>1.0784084480846851E-4</v>
      </c>
      <c r="BD36" s="207">
        <f>INDEX($A$35:$H$42,MATCH($L36,$B$35:$B$42,0),MATCH($BC$34,$A$35:$H$35,0))*고양시_Modal_split!D$3 * 0.01</f>
        <v>1.8113410469079553E-2</v>
      </c>
      <c r="BE36" s="207">
        <f>INDEX($A$35:$H$42,MATCH($L36,$B$35:$B$42,0),MATCH($BC$34,$A$35:$H$35,0))*고양시_Modal_split!E$3 * 0.01</f>
        <v>2.1914800248578063E-3</v>
      </c>
      <c r="BF36" s="207">
        <f>INDEX($A$35:$H$42,MATCH($L36,$B$35:$B$42,0),MATCH($BC$34,$A$35:$H$35,0))*고양시_Modal_split!F$3 * 0.01</f>
        <v>3.531787667477344E-3</v>
      </c>
      <c r="BG36" s="207">
        <f>INDEX($A$35:$H$42,MATCH($L36,$B$35:$B$42,0),MATCH($BC$34,$A$35:$H$35,0))*고양시_Modal_split!G$3 * 0.01</f>
        <v>3.5433420437068231E-4</v>
      </c>
      <c r="BH36" s="207">
        <f>INDEX($A$35:$H$42,MATCH($L36,$B$35:$B$42,0),MATCH($BC$34,$A$35:$H$35,0))*고양시_Modal_split!H$3 * 0.01</f>
        <v>3.8514587431595906E-6</v>
      </c>
      <c r="BI36" s="207">
        <f>INDEX($A$35:$H$42,MATCH($L36,$B$35:$B$42,0),MATCH($BC$34,$A$35:$H$35,0))*고양시_Modal_split!I$3 * 0.01</f>
        <v>1.0707055305983659E-3</v>
      </c>
      <c r="BJ36" s="207">
        <f>INDEX($A$35:$H$42,MATCH($L36,$B$35:$B$42,0),MATCH($BC$34,$A$35:$H$35,0))*고양시_Modal_split!J$3 * 0.01</f>
        <v>1.1723840414177794E-2</v>
      </c>
      <c r="BK36" s="207">
        <f>INDEX($A$35:$H$42,MATCH($L36,$B$35:$B$42,0),MATCH($BC$34,$A$35:$H$35,0))*고양시_Modal_split!K$3 * 0.01</f>
        <v>5.7771881147393846E-5</v>
      </c>
      <c r="BL36" s="207">
        <f>INDEX($A$35:$H$42,MATCH($L36,$B$35:$B$42,0),MATCH($BC$34,$A$35:$H$35,0))*고양시_Modal_split!L$3 * 0.01</f>
        <v>1.1631405404341961E-3</v>
      </c>
      <c r="BM36" s="207">
        <f>INDEX($A$35:$H$42,MATCH($L36,$B$35:$B$42,0),MATCH($BC$34,$A$35:$H$35,0))*고양시_Modal_split!M$3 * 0.01</f>
        <v>8.8583551092670577E-5</v>
      </c>
      <c r="BN36" s="207">
        <f>INDEX($A$35:$H$42,MATCH($L36,$B$35:$B$42,0),MATCH($BC$34,$A$35:$H$35,0))*고양시_Modal_split!N$3 * 0.01</f>
        <v>3.8514587431595904E-5</v>
      </c>
      <c r="BO36" s="207">
        <f>INDEX($A$35:$H$42,MATCH($L36,$B$35:$B$42,0),MATCH($BC$34,$A$35:$H$35,0))*고양시_Modal_split!O$3 * 0.01</f>
        <v>6.9326257376872615E-5</v>
      </c>
      <c r="BP36" s="207">
        <f>INDEX($A$35:$H$42,MATCH($L36,$B$35:$B$42,0),MATCH($BC$34,$A$35:$H$35,0))*고양시_Modal_split!P$3 * 0.01</f>
        <v>3.8514587431595901E-2</v>
      </c>
      <c r="BQ36" s="207">
        <f>INDEX($A$35:$H$42,MATCH($L36,$B$35:$B$42,0),MATCH($BQ$34,$A$35:$H$35,0))*고양시_Modal_split!C$3 * 0.01</f>
        <v>3.0554906029066088E-4</v>
      </c>
      <c r="BR36" s="207">
        <f>INDEX($A$35:$H$42,MATCH($L36,$B$35:$B$42,0),MATCH($BQ$34,$A$35:$H$35,0))*고양시_Modal_split!D$3 * 0.01</f>
        <v>5.1321329662392084E-2</v>
      </c>
      <c r="BS36" s="207">
        <f>INDEX($A$35:$H$42,MATCH($L36,$B$35:$B$42,0),MATCH($BQ$34,$A$35:$H$35,0))*고양시_Modal_split!E$3 * 0.01</f>
        <v>6.209193403763788E-3</v>
      </c>
      <c r="BT36" s="207">
        <f>INDEX($A$35:$H$42,MATCH($L36,$B$35:$B$42,0),MATCH($BQ$34,$A$35:$H$35,0))*고양시_Modal_split!F$3 * 0.01</f>
        <v>1.0006731724519144E-2</v>
      </c>
      <c r="BU36" s="207">
        <f>INDEX($A$35:$H$42,MATCH($L36,$B$35:$B$42,0),MATCH($BQ$34,$A$35:$H$35,0))*고양시_Modal_split!G$3 * 0.01</f>
        <v>1.0039469123836E-3</v>
      </c>
      <c r="BV36" s="207">
        <f>INDEX($A$35:$H$42,MATCH($L36,$B$35:$B$42,0),MATCH($BQ$34,$A$35:$H$35,0))*고양시_Modal_split!H$3 * 0.01</f>
        <v>1.0912466438952177E-5</v>
      </c>
      <c r="BW36" s="207">
        <f>INDEX($A$35:$H$42,MATCH($L36,$B$35:$B$42,0),MATCH($BQ$34,$A$35:$H$35,0))*고양시_Modal_split!I$3 * 0.01</f>
        <v>3.0336656700287045E-3</v>
      </c>
      <c r="BX36" s="207">
        <f>INDEX($A$35:$H$42,MATCH($L36,$B$35:$B$42,0),MATCH($BQ$34,$A$35:$H$35,0))*고양시_Modal_split!J$3 * 0.01</f>
        <v>3.3217547840170426E-2</v>
      </c>
      <c r="BY36" s="207">
        <f>INDEX($A$35:$H$42,MATCH($L36,$B$35:$B$42,0),MATCH($BQ$34,$A$35:$H$35,0))*고양시_Modal_split!K$3 * 0.01</f>
        <v>1.6368699658428265E-4</v>
      </c>
      <c r="BZ36" s="207">
        <f>INDEX($A$35:$H$42,MATCH($L36,$B$35:$B$42,0),MATCH($BQ$34,$A$35:$H$35,0))*고양시_Modal_split!L$3 * 0.01</f>
        <v>3.295564864563557E-3</v>
      </c>
      <c r="CA36" s="207">
        <f>INDEX($A$35:$H$42,MATCH($L36,$B$35:$B$42,0),MATCH($BQ$34,$A$35:$H$35,0))*고양시_Modal_split!M$3 * 0.01</f>
        <v>2.509867280959E-4</v>
      </c>
      <c r="CB36" s="207">
        <f>INDEX($A$35:$H$42,MATCH($L36,$B$35:$B$42,0),MATCH($BQ$34,$A$35:$H$35,0))*고양시_Modal_split!N$3 * 0.01</f>
        <v>1.0912466438952176E-4</v>
      </c>
      <c r="CC36" s="207">
        <f>INDEX($A$35:$H$42,MATCH($L36,$B$35:$B$42,0),MATCH($BQ$34,$A$35:$H$35,0))*고양시_Modal_split!O$3 * 0.01</f>
        <v>1.9642439590113918E-4</v>
      </c>
      <c r="CD36" s="207">
        <f>INDEX($A$35:$H$42,MATCH($L36,$B$35:$B$42,0),MATCH($BQ$34,$A$35:$H$35,0))*고양시_Modal_split!P$3 * 0.01</f>
        <v>0.10912466438952176</v>
      </c>
      <c r="CE36" s="304">
        <f>M36+AA36+AO36+BC36+BQ36</f>
        <v>1.0526973933349353</v>
      </c>
      <c r="CF36" s="304">
        <f t="shared" ref="CF36:CR42" si="5">N36+AB36+AP36+BD36+BR36</f>
        <v>176.81556574479288</v>
      </c>
      <c r="CG36" s="304">
        <f t="shared" si="5"/>
        <v>21.392314885984931</v>
      </c>
      <c r="CH36" s="304">
        <f t="shared" si="5"/>
        <v>34.475839631719126</v>
      </c>
      <c r="CI36" s="304">
        <f t="shared" si="5"/>
        <v>3.4588628638147867</v>
      </c>
      <c r="CJ36" s="304">
        <f t="shared" si="5"/>
        <v>3.7596335476247696E-2</v>
      </c>
      <c r="CK36" s="304">
        <f t="shared" si="5"/>
        <v>10.451781262396857</v>
      </c>
      <c r="CL36" s="304">
        <f t="shared" si="5"/>
        <v>114.44324518969799</v>
      </c>
      <c r="CM36" s="304">
        <f t="shared" si="5"/>
        <v>0.5639450321437155</v>
      </c>
      <c r="CN36" s="304">
        <f t="shared" si="5"/>
        <v>11.354093313826803</v>
      </c>
      <c r="CO36" s="304">
        <f t="shared" si="5"/>
        <v>0.86471571595369667</v>
      </c>
      <c r="CP36" s="304">
        <f t="shared" si="5"/>
        <v>0.37596335476247694</v>
      </c>
      <c r="CQ36" s="304">
        <f t="shared" si="5"/>
        <v>0.6767340385724584</v>
      </c>
      <c r="CR36" s="304">
        <f t="shared" si="5"/>
        <v>375.96335476247697</v>
      </c>
      <c r="CS36" s="305">
        <f>H36-CR36</f>
        <v>0</v>
      </c>
      <c r="CV36" s="265"/>
      <c r="CW36" s="265" t="s">
        <v>710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17.302080625151977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1.4311979664432867E-4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3.9787303467123371E-2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1.1110415370605777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106.87126283263697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1.1129186243186962E-3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0.30939137756059754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6.8626666756232968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5.1379385465177538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4.9330510994793256E-5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1.3713882056552523E-2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0.32992928791162268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1.3318684168440847E-2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1.3377765693503267E-7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3.7190188627939075E-5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8.552503973780853E-4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4.0731214017771494E-2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3.7903669464925934E-7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1.0537220111249408E-4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2.6155276702885372E-3</v>
      </c>
      <c r="DR36" s="270">
        <f>CX36+DB36+DF36+DJ36+DN36</f>
        <v>129.3653319024929</v>
      </c>
      <c r="DS36" s="270">
        <f t="shared" ref="DS36:DU42" si="6">CY36+DC36+DG36+DK36+DO36</f>
        <v>1.3058817463094026E-3</v>
      </c>
      <c r="DT36" s="270">
        <f t="shared" si="6"/>
        <v>0.36303512547401384</v>
      </c>
      <c r="DU36" s="270">
        <f t="shared" si="6"/>
        <v>8.3071082786631649</v>
      </c>
      <c r="DW36" s="278"/>
      <c r="DX36" s="278" t="s">
        <v>710</v>
      </c>
      <c r="DY36" s="281">
        <f>DR36+DU36</f>
        <v>137.67244018115605</v>
      </c>
      <c r="DZ36" s="281">
        <f>DS36+DT36</f>
        <v>0.36434100722032325</v>
      </c>
      <c r="EB36" s="278"/>
      <c r="EC36" s="278" t="s">
        <v>12</v>
      </c>
      <c r="ED36" s="281">
        <f>DY36</f>
        <v>137.67244018115605</v>
      </c>
      <c r="EE36" s="281">
        <f t="shared" ref="EE36:EE42" si="7">DZ36</f>
        <v>0.36434100722032325</v>
      </c>
      <c r="EL36" s="420" t="s">
        <v>728</v>
      </c>
      <c r="EM36" s="420"/>
      <c r="EN36" s="420"/>
      <c r="EO36" s="420"/>
      <c r="EP36" s="421">
        <v>849201</v>
      </c>
      <c r="EQ36" s="422">
        <f>ED43</f>
        <v>698.90324620967385</v>
      </c>
      <c r="ER36" s="422">
        <f t="shared" ref="ER36" si="8">EE43</f>
        <v>1.8496012153087409</v>
      </c>
      <c r="ES36">
        <v>0</v>
      </c>
      <c r="EU36" s="306" t="s">
        <v>728</v>
      </c>
      <c r="EV36" s="306"/>
      <c r="EW36" s="306"/>
      <c r="EX36" s="306"/>
      <c r="EY36" s="307">
        <v>849201</v>
      </c>
      <c r="EZ36" s="308">
        <f>EQ36*$EI$29</f>
        <v>698.90324620967385</v>
      </c>
      <c r="FA36" s="308">
        <f t="shared" ref="FA36" si="9">ER36*$EI$29</f>
        <v>1.8496012153087409</v>
      </c>
    </row>
    <row r="37" spans="1:157" ht="25">
      <c r="A37" s="205" t="s">
        <v>700</v>
      </c>
      <c r="B37" s="205" t="s">
        <v>713</v>
      </c>
      <c r="C37" s="400">
        <f>$D9*KTDB_TripDistribution_2050!L$12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78.297520099178499</v>
      </c>
      <c r="D37" s="400">
        <f>$D9*KTDB_TripDistribution_2050!M$12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608.85195758693214</v>
      </c>
      <c r="E37" s="400">
        <f>$D9*KTDB_TripDistribution_2050!N$12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26.987578005831555</v>
      </c>
      <c r="F37" s="400">
        <f>$D9*KTDB_TripDistribution_2050!O$12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7.3186652219204298E-2</v>
      </c>
      <c r="G37" s="400">
        <f>$D9*KTDB_TripDistribution_2050!P$12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0.20736218128774564</v>
      </c>
      <c r="H37" s="400">
        <f>$D9*KTDB_TripDistribution_2050!Q$12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714.41760452544906</v>
      </c>
      <c r="J37" s="230">
        <f t="shared" si="4"/>
        <v>714.41760452544918</v>
      </c>
      <c r="K37" s="206"/>
      <c r="L37" s="206" t="s">
        <v>712</v>
      </c>
      <c r="M37" s="206">
        <f>INDEX($A$35:$H$42,MATCH($L37,$B$35:$B$42,0),MATCH($M$34,$A$35:$H$35,0))*고양시_Modal_split!C$3 * 0.01</f>
        <v>0.21923305627769979</v>
      </c>
      <c r="N37" s="206">
        <f>INDEX($A$35:$H$42,MATCH($L37,$B$35:$B$42,0),MATCH($M$34,$A$35:$H$35,0))*고양시_Modal_split!D$3 * 0.01</f>
        <v>36.823323702643648</v>
      </c>
      <c r="O37" s="206">
        <f>INDEX($A$35:$H$42,MATCH($L37,$B$35:$B$42,0),MATCH($M$34,$A$35:$H$35,0))*고양시_Modal_split!E$3 * 0.01</f>
        <v>4.4551288936432565</v>
      </c>
      <c r="P37" s="206">
        <f>INDEX($A$35:$H$42,MATCH($L37,$B$35:$B$42,0),MATCH($M$34,$A$35:$H$35,0))*고양시_Modal_split!F$3 * 0.01</f>
        <v>7.1798825930946677</v>
      </c>
      <c r="Q37" s="206">
        <f>INDEX($A$35:$H$42,MATCH($L37,$B$35:$B$42,0),MATCH($M$34,$A$35:$H$35,0))*고양시_Modal_split!G$3 * 0.01</f>
        <v>0.72033718491244214</v>
      </c>
      <c r="R37" s="206">
        <f>INDEX($A$35:$H$42,MATCH($L37,$B$35:$B$42,0),MATCH($M$34,$A$35:$H$35,0))*고양시_Modal_split!H$3 * 0.01</f>
        <v>7.8297520099178501E-3</v>
      </c>
      <c r="S37" s="206">
        <f>INDEX($A$35:$H$42,MATCH($L37,$B$35:$B$42,0),MATCH($M$34,$A$35:$H$35,0))*고양시_Modal_split!I$3 * 0.01</f>
        <v>2.176671058757162</v>
      </c>
      <c r="T37" s="206">
        <f>INDEX($A$35:$H$42,MATCH($L37,$B$35:$B$42,0),MATCH($M$34,$A$35:$H$35,0))*고양시_Modal_split!J$3 * 0.01</f>
        <v>23.833765118189937</v>
      </c>
      <c r="U37" s="206">
        <f>INDEX($A$35:$H$42,MATCH($L37,$B$35:$B$42,0),MATCH($M$34,$A$35:$H$35,0))*고양시_Modal_split!K$3 * 0.01</f>
        <v>0.11744628014876775</v>
      </c>
      <c r="V37" s="206">
        <f>INDEX($A$35:$H$42,MATCH($L37,$B$35:$B$42,0),MATCH($M$34,$A$35:$H$35,0))*고양시_Modal_split!L$3 * 0.01</f>
        <v>2.3645851069951909</v>
      </c>
      <c r="W37" s="206">
        <f>INDEX($A$35:$H$42,MATCH($L37,$B$35:$B$42,0),MATCH($M$34,$A$35:$H$35,0))*고양시_Modal_split!M$3 * 0.01</f>
        <v>0.18008429622811054</v>
      </c>
      <c r="X37" s="206">
        <f>INDEX($A$35:$H$42,MATCH($L37,$B$35:$B$42,0),MATCH($M$34,$A$35:$H$35,0))*고양시_Modal_split!N$3 * 0.01</f>
        <v>7.8297520099178508E-2</v>
      </c>
      <c r="Y37" s="206">
        <f>INDEX($A$35:$H$42,MATCH($L37,$B$35:$B$42,0),MATCH($M$34,$A$35:$H$35,0))*고양시_Modal_split!O$3 * 0.01</f>
        <v>0.14093553617852128</v>
      </c>
      <c r="Z37" s="209">
        <f>INDEX($A$35:$H$42,MATCH($L37,$B$35:$B$42,0),MATCH($M$34,$A$35:$H$35,0))*고양시_Modal_split!P$3 * 0.01</f>
        <v>78.297520099178499</v>
      </c>
      <c r="AA37" s="207">
        <f>INDEX($A$35:$H$42,MATCH($L37,$B$35:$B$42,0),MATCH($AA$34,$A$35:$H$35,0))*고양시_Modal_split!C$3 * 0.01</f>
        <v>1.70478548124341</v>
      </c>
      <c r="AB37" s="207">
        <f>INDEX($A$35:$H$42,MATCH($L37,$B$35:$B$42,0),MATCH($AA$34,$A$35:$H$35,0))*고양시_Modal_split!D$3 * 0.01</f>
        <v>286.34307565313418</v>
      </c>
      <c r="AC37" s="207">
        <f>INDEX($A$35:$H$42,MATCH($L37,$B$35:$B$42,0),MATCH($AA$34,$A$35:$H$35,0))*고양시_Modal_split!E$3 * 0.01</f>
        <v>34.643676386696434</v>
      </c>
      <c r="AD37" s="207">
        <f>INDEX($A$35:$H$42,MATCH($L37,$B$35:$B$42,0),MATCH($AA$34,$A$35:$H$35,0))*고양시_Modal_split!F$3 * 0.01</f>
        <v>55.831724510721678</v>
      </c>
      <c r="AE37" s="207">
        <f>INDEX($A$35:$H$42,MATCH($L37,$B$35:$B$42,0),MATCH($AA$34,$A$35:$H$35,0))*고양시_Modal_split!G$3 * 0.01</f>
        <v>5.6014380097997751</v>
      </c>
      <c r="AF37" s="207">
        <f>INDEX($A$35:$H$42,MATCH($L37,$B$35:$B$42,0),MATCH($AA$34,$A$35:$H$35,0))*고양시_Modal_split!H$3 * 0.01</f>
        <v>6.0885195758693222E-2</v>
      </c>
      <c r="AG37" s="207">
        <f>INDEX($A$35:$H$42,MATCH($L37,$B$35:$B$42,0),MATCH($AA$34,$A$35:$H$35,0))*고양시_Modal_split!I$3 * 0.01</f>
        <v>16.926084420916713</v>
      </c>
      <c r="AH37" s="207">
        <f>INDEX($A$35:$H$42,MATCH($L37,$B$35:$B$42,0),MATCH($AA$34,$A$35:$H$35,0))*고양시_Modal_split!J$3 * 0.01</f>
        <v>185.33453588946216</v>
      </c>
      <c r="AI37" s="207">
        <f>INDEX($A$35:$H$42,MATCH($L37,$B$35:$B$42,0),MATCH($AA$34,$A$35:$H$35,0))*고양시_Modal_split!K$3 * 0.01</f>
        <v>0.91327793638039823</v>
      </c>
      <c r="AJ37" s="207">
        <f>INDEX($A$35:$H$42,MATCH($L37,$B$35:$B$42,0),MATCH($AA$34,$A$35:$H$35,0))*고양시_Modal_split!L$3 * 0.01</f>
        <v>18.387329119125351</v>
      </c>
      <c r="AK37" s="207">
        <f>INDEX($A$35:$H$42,MATCH($L37,$B$35:$B$42,0),MATCH($AA$34,$A$35:$H$35,0))*고양시_Modal_split!M$3 * 0.01</f>
        <v>1.4003595024499438</v>
      </c>
      <c r="AL37" s="207">
        <f>INDEX($A$35:$H$42,MATCH($L37,$B$35:$B$42,0),MATCH($AA$34,$A$35:$H$35,0))*고양시_Modal_split!N$3 * 0.01</f>
        <v>0.60885195758693211</v>
      </c>
      <c r="AM37" s="207">
        <f>INDEX($A$35:$H$42,MATCH($L37,$B$35:$B$42,0),MATCH($AA$34,$A$35:$H$35,0))*고양시_Modal_split!O$3 * 0.01</f>
        <v>1.095933523656478</v>
      </c>
      <c r="AN37" s="207">
        <f>INDEX($A$35:$H$42,MATCH($L37,$B$35:$B$42,0),MATCH($AA$34,$A$35:$H$35,0))*고양시_Modal_split!P$3 * 0.01</f>
        <v>608.85195758693214</v>
      </c>
      <c r="AO37" s="303">
        <f>INDEX($A$35:$H$42,MATCH($L37,$B$35:$B$42,0),MATCH($AO$34,$A$35:$H$35,0))*고양시_Modal_split!C$3 * 0.01</f>
        <v>7.556521841632835E-2</v>
      </c>
      <c r="AP37" s="303">
        <f>INDEX($A$35:$H$42,MATCH($L37,$B$35:$B$42,0),MATCH($AO$34,$A$35:$H$35,0))*고양시_Modal_split!D$3 * 0.01</f>
        <v>12.69225793614258</v>
      </c>
      <c r="AQ37" s="303">
        <f>INDEX($A$35:$H$42,MATCH($L37,$B$35:$B$42,0),MATCH($AO$34,$A$35:$H$35,0))*고양시_Modal_split!E$3 * 0.01</f>
        <v>1.5355931885318155</v>
      </c>
      <c r="AR37" s="303">
        <f>INDEX($A$35:$H$42,MATCH($L37,$B$35:$B$42,0),MATCH($AO$34,$A$35:$H$35,0))*고양시_Modal_split!F$3 * 0.01</f>
        <v>2.4747609031347539</v>
      </c>
      <c r="AS37" s="303">
        <f>INDEX($A$35:$H$42,MATCH($L37,$B$35:$B$42,0),MATCH($AO$34,$A$35:$H$35,0))*고양시_Modal_split!G$3 * 0.01</f>
        <v>0.24828571765365032</v>
      </c>
      <c r="AT37" s="303">
        <f>INDEX($A$35:$H$42,MATCH($L37,$B$35:$B$42,0),MATCH($AO$34,$A$35:$H$35,0))*고양시_Modal_split!H$3 * 0.01</f>
        <v>2.6987578005831553E-3</v>
      </c>
      <c r="AU37" s="303">
        <f>INDEX($A$35:$H$42,MATCH($L37,$B$35:$B$42,0),MATCH($AO$34,$A$35:$H$35,0))*고양시_Modal_split!I$3 * 0.01</f>
        <v>0.7502546685621172</v>
      </c>
      <c r="AV37" s="303">
        <f>INDEX($A$35:$H$42,MATCH($L37,$B$35:$B$42,0),MATCH($AO$34,$A$35:$H$35,0))*고양시_Modal_split!J$3 * 0.01</f>
        <v>8.2150187449751257</v>
      </c>
      <c r="AW37" s="303">
        <f>INDEX($A$35:$H$42,MATCH($L37,$B$35:$B$42,0),MATCH($AO$34,$A$35:$H$35,0))*고양시_Modal_split!K$3 * 0.01</f>
        <v>4.0481367008747327E-2</v>
      </c>
      <c r="AX37" s="303">
        <f>INDEX($A$35:$H$42,MATCH($L37,$B$35:$B$42,0),MATCH($AO$34,$A$35:$H$35,0))*고양시_Modal_split!L$3 * 0.01</f>
        <v>0.81502485577611294</v>
      </c>
      <c r="AY37" s="303">
        <f>INDEX($A$35:$H$42,MATCH($L37,$B$35:$B$42,0),MATCH($AO$34,$A$35:$H$35,0))*고양시_Modal_split!M$3 * 0.01</f>
        <v>6.2071429413412579E-2</v>
      </c>
      <c r="AZ37" s="303">
        <f>INDEX($A$35:$H$42,MATCH($L37,$B$35:$B$42,0),MATCH($AO$34,$A$35:$H$35,0))*고양시_Modal_split!N$3 * 0.01</f>
        <v>2.6987578005831559E-2</v>
      </c>
      <c r="BA37" s="207">
        <f>INDEX($A$35:$H$42,MATCH($L37,$B$35:$B$42,0),MATCH($AO$34,$A$35:$H$35,0))*고양시_Modal_split!O$3 * 0.01</f>
        <v>4.8577640410496795E-2</v>
      </c>
      <c r="BB37" s="207">
        <f>INDEX($A$35:$H$42,MATCH($L37,$B$35:$B$42,0),MATCH($AO$34,$A$35:$H$35,0))*고양시_Modal_split!P$3 * 0.01</f>
        <v>26.987578005831555</v>
      </c>
      <c r="BC37" s="207">
        <f>INDEX($A$35:$H$42,MATCH($L37,$B$35:$B$42,0),MATCH($BC$34,$A$35:$H$35,0))*고양시_Modal_split!C$3 * 0.01</f>
        <v>2.0492262621377201E-4</v>
      </c>
      <c r="BD37" s="207">
        <f>INDEX($A$35:$H$42,MATCH($L37,$B$35:$B$42,0),MATCH($BC$34,$A$35:$H$35,0))*고양시_Modal_split!D$3 * 0.01</f>
        <v>3.4419682538691786E-2</v>
      </c>
      <c r="BE37" s="207">
        <f>INDEX($A$35:$H$42,MATCH($L37,$B$35:$B$42,0),MATCH($BC$34,$A$35:$H$35,0))*고양시_Modal_split!E$3 * 0.01</f>
        <v>4.1643205112727247E-3</v>
      </c>
      <c r="BF37" s="207">
        <f>INDEX($A$35:$H$42,MATCH($L37,$B$35:$B$42,0),MATCH($BC$34,$A$35:$H$35,0))*고양시_Modal_split!F$3 * 0.01</f>
        <v>6.711216008501034E-3</v>
      </c>
      <c r="BG37" s="207">
        <f>INDEX($A$35:$H$42,MATCH($L37,$B$35:$B$42,0),MATCH($BC$34,$A$35:$H$35,0))*고양시_Modal_split!G$3 * 0.01</f>
        <v>6.7331720041667945E-4</v>
      </c>
      <c r="BH37" s="207">
        <f>INDEX($A$35:$H$42,MATCH($L37,$B$35:$B$42,0),MATCH($BC$34,$A$35:$H$35,0))*고양시_Modal_split!H$3 * 0.01</f>
        <v>7.3186652219204307E-6</v>
      </c>
      <c r="BI37" s="207">
        <f>INDEX($A$35:$H$42,MATCH($L37,$B$35:$B$42,0),MATCH($BC$34,$A$35:$H$35,0))*고양시_Modal_split!I$3 * 0.01</f>
        <v>2.0345889316938791E-3</v>
      </c>
      <c r="BJ37" s="207">
        <f>INDEX($A$35:$H$42,MATCH($L37,$B$35:$B$42,0),MATCH($BC$34,$A$35:$H$35,0))*고양시_Modal_split!J$3 * 0.01</f>
        <v>2.227801693552579E-2</v>
      </c>
      <c r="BK37" s="207">
        <f>INDEX($A$35:$H$42,MATCH($L37,$B$35:$B$42,0),MATCH($BC$34,$A$35:$H$35,0))*고양시_Modal_split!K$3 * 0.01</f>
        <v>1.0977997832880644E-4</v>
      </c>
      <c r="BL37" s="207">
        <f>INDEX($A$35:$H$42,MATCH($L37,$B$35:$B$42,0),MATCH($BC$34,$A$35:$H$35,0))*고양시_Modal_split!L$3 * 0.01</f>
        <v>2.21023689701997E-3</v>
      </c>
      <c r="BM37" s="207">
        <f>INDEX($A$35:$H$42,MATCH($L37,$B$35:$B$42,0),MATCH($BC$34,$A$35:$H$35,0))*고양시_Modal_split!M$3 * 0.01</f>
        <v>1.6832930010416986E-4</v>
      </c>
      <c r="BN37" s="207">
        <f>INDEX($A$35:$H$42,MATCH($L37,$B$35:$B$42,0),MATCH($BC$34,$A$35:$H$35,0))*고양시_Modal_split!N$3 * 0.01</f>
        <v>7.3186652219204304E-5</v>
      </c>
      <c r="BO37" s="207">
        <f>INDEX($A$35:$H$42,MATCH($L37,$B$35:$B$42,0),MATCH($BC$34,$A$35:$H$35,0))*고양시_Modal_split!O$3 * 0.01</f>
        <v>1.3173597399456774E-4</v>
      </c>
      <c r="BP37" s="207">
        <f>INDEX($A$35:$H$42,MATCH($L37,$B$35:$B$42,0),MATCH($BC$34,$A$35:$H$35,0))*고양시_Modal_split!P$3 * 0.01</f>
        <v>7.3186652219204298E-2</v>
      </c>
      <c r="BQ37" s="207">
        <f>INDEX($A$35:$H$42,MATCH($L37,$B$35:$B$42,0),MATCH($BQ$34,$A$35:$H$35,0))*고양시_Modal_split!C$3 * 0.01</f>
        <v>5.8061410760568773E-4</v>
      </c>
      <c r="BR37" s="207">
        <f>INDEX($A$35:$H$42,MATCH($L37,$B$35:$B$42,0),MATCH($BQ$34,$A$35:$H$35,0))*고양시_Modal_split!D$3 * 0.01</f>
        <v>9.7522433859626778E-2</v>
      </c>
      <c r="BS37" s="207">
        <f>INDEX($A$35:$H$42,MATCH($L37,$B$35:$B$42,0),MATCH($BQ$34,$A$35:$H$35,0))*고양시_Modal_split!E$3 * 0.01</f>
        <v>1.1798908115272726E-2</v>
      </c>
      <c r="BT37" s="207">
        <f>INDEX($A$35:$H$42,MATCH($L37,$B$35:$B$42,0),MATCH($BQ$34,$A$35:$H$35,0))*고양시_Modal_split!F$3 * 0.01</f>
        <v>1.9015112024086275E-2</v>
      </c>
      <c r="BU37" s="207">
        <f>INDEX($A$35:$H$42,MATCH($L37,$B$35:$B$42,0),MATCH($BQ$34,$A$35:$H$35,0))*고양시_Modal_split!G$3 * 0.01</f>
        <v>1.9077320678472598E-3</v>
      </c>
      <c r="BV37" s="207">
        <f>INDEX($A$35:$H$42,MATCH($L37,$B$35:$B$42,0),MATCH($BQ$34,$A$35:$H$35,0))*고양시_Modal_split!H$3 * 0.01</f>
        <v>2.0736218128774567E-5</v>
      </c>
      <c r="BW37" s="207">
        <f>INDEX($A$35:$H$42,MATCH($L37,$B$35:$B$42,0),MATCH($BQ$34,$A$35:$H$35,0))*고양시_Modal_split!I$3 * 0.01</f>
        <v>5.7646686397993287E-3</v>
      </c>
      <c r="BX37" s="207">
        <f>INDEX($A$35:$H$42,MATCH($L37,$B$35:$B$42,0),MATCH($BQ$34,$A$35:$H$35,0))*고양시_Modal_split!J$3 * 0.01</f>
        <v>6.3121047983989778E-2</v>
      </c>
      <c r="BY37" s="207">
        <f>INDEX($A$35:$H$42,MATCH($L37,$B$35:$B$42,0),MATCH($BQ$34,$A$35:$H$35,0))*고양시_Modal_split!K$3 * 0.01</f>
        <v>3.1104327193161844E-4</v>
      </c>
      <c r="BZ37" s="207">
        <f>INDEX($A$35:$H$42,MATCH($L37,$B$35:$B$42,0),MATCH($BQ$34,$A$35:$H$35,0))*고양시_Modal_split!L$3 * 0.01</f>
        <v>6.2623378748899181E-3</v>
      </c>
      <c r="CA37" s="207">
        <f>INDEX($A$35:$H$42,MATCH($L37,$B$35:$B$42,0),MATCH($BQ$34,$A$35:$H$35,0))*고양시_Modal_split!M$3 * 0.01</f>
        <v>4.7693301696181495E-4</v>
      </c>
      <c r="CB37" s="207">
        <f>INDEX($A$35:$H$42,MATCH($L37,$B$35:$B$42,0),MATCH($BQ$34,$A$35:$H$35,0))*고양시_Modal_split!N$3 * 0.01</f>
        <v>2.0736218128774566E-4</v>
      </c>
      <c r="CC37" s="207">
        <f>INDEX($A$35:$H$42,MATCH($L37,$B$35:$B$42,0),MATCH($BQ$34,$A$35:$H$35,0))*고양시_Modal_split!O$3 * 0.01</f>
        <v>3.7325192631794217E-4</v>
      </c>
      <c r="CD37" s="207">
        <f>INDEX($A$35:$H$42,MATCH($L37,$B$35:$B$42,0),MATCH($BQ$34,$A$35:$H$35,0))*고양시_Modal_split!P$3 * 0.01</f>
        <v>0.20736218128774564</v>
      </c>
      <c r="CE37" s="304">
        <f t="shared" ref="CE37:CE42" si="10">M37+AA37+AO37+BC37+BQ37</f>
        <v>2.000369292671258</v>
      </c>
      <c r="CF37" s="304">
        <f t="shared" si="5"/>
        <v>335.9905994083187</v>
      </c>
      <c r="CG37" s="304">
        <f t="shared" si="5"/>
        <v>40.650361697498049</v>
      </c>
      <c r="CH37" s="304">
        <f t="shared" si="5"/>
        <v>65.512094334983686</v>
      </c>
      <c r="CI37" s="304">
        <f t="shared" si="5"/>
        <v>6.5726419616341323</v>
      </c>
      <c r="CJ37" s="304">
        <f t="shared" si="5"/>
        <v>7.1441760452544925E-2</v>
      </c>
      <c r="CK37" s="304">
        <f t="shared" si="5"/>
        <v>19.860809405807483</v>
      </c>
      <c r="CL37" s="304">
        <f t="shared" si="5"/>
        <v>217.46871881754677</v>
      </c>
      <c r="CM37" s="304">
        <f t="shared" si="5"/>
        <v>1.0716264067881736</v>
      </c>
      <c r="CN37" s="304">
        <f t="shared" si="5"/>
        <v>21.575411656668564</v>
      </c>
      <c r="CO37" s="304">
        <f t="shared" si="5"/>
        <v>1.6431604904085331</v>
      </c>
      <c r="CP37" s="304">
        <f t="shared" si="5"/>
        <v>0.71441760452544911</v>
      </c>
      <c r="CQ37" s="304">
        <f t="shared" si="5"/>
        <v>1.2859516881458084</v>
      </c>
      <c r="CR37" s="304">
        <f t="shared" si="5"/>
        <v>714.41760452544918</v>
      </c>
      <c r="CS37" s="305">
        <f t="shared" ref="CS37:CS42" si="11">H37-CR37</f>
        <v>0</v>
      </c>
      <c r="CV37" s="265"/>
      <c r="CW37" s="265" t="s">
        <v>712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32.877967591646112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2.7196082007356203E-4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7.5605107980450226E-2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2.1112367026742773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203.08019549867674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2.1148036039837868E-3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0.58791540190749259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13.040658949734292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9.7632753354942921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9.3739416484305504E-5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2.6059557782636932E-2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0.62694219675085605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2.5308590101979254E-2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2.5420858707608305E-7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7.0669987207151066E-5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1.6251741889852719E-3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7.7398757031449827E-2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7.2025766338223575E-7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2.002316304202615E-4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4.9701094245158083E-3</v>
      </c>
      <c r="DR37" s="270">
        <f t="shared" ref="DR37:DR42" si="12">CX37+DB37+DF37+DJ37+DN37</f>
        <v>245.82414577295057</v>
      </c>
      <c r="DS37" s="270">
        <f t="shared" si="6"/>
        <v>2.4814783067921126E-3</v>
      </c>
      <c r="DT37" s="270">
        <f t="shared" si="6"/>
        <v>0.68985096928820722</v>
      </c>
      <c r="DU37" s="270">
        <f t="shared" si="6"/>
        <v>15.785433132772926</v>
      </c>
      <c r="DW37" s="278"/>
      <c r="DX37" s="278" t="s">
        <v>712</v>
      </c>
      <c r="DY37" s="281">
        <f t="shared" ref="DY37:DY42" si="13">DR37+DU37</f>
        <v>261.60957890572348</v>
      </c>
      <c r="DZ37" s="281">
        <f t="shared" ref="DZ37:DZ42" si="14">DS37+DT37</f>
        <v>0.69233244759499935</v>
      </c>
      <c r="EB37" s="278"/>
      <c r="EC37" s="278" t="s">
        <v>667</v>
      </c>
      <c r="ED37" s="281">
        <f t="shared" ref="ED37:ED42" si="15">DY37</f>
        <v>261.60957890572348</v>
      </c>
      <c r="EE37" s="281">
        <f t="shared" si="7"/>
        <v>0.69233244759499935</v>
      </c>
    </row>
    <row r="38" spans="1:157" ht="37.5">
      <c r="A38" s="205" t="s">
        <v>700</v>
      </c>
      <c r="B38" s="205" t="s">
        <v>715</v>
      </c>
      <c r="C38" s="400">
        <f>$D10*KTDB_TripDistribution_2050!L$12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15.009414719866941</v>
      </c>
      <c r="D38" s="400">
        <f>$D10*KTDB_TripDistribution_2050!M$12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116.71521042875254</v>
      </c>
      <c r="E38" s="400">
        <f>$D10*KTDB_TripDistribution_2050!N$12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5.1734429144268068</v>
      </c>
      <c r="F38" s="400">
        <f>$D10*KTDB_TripDistribution_2050!O$12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1.4029675700140505E-2</v>
      </c>
      <c r="G38" s="400">
        <f>$D10*KTDB_TripDistribution_2050!P$12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3.9750747817064787E-2</v>
      </c>
      <c r="H38" s="400">
        <f>$D10*KTDB_TripDistribution_2050!Q$12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136.95184848656351</v>
      </c>
      <c r="J38" s="230">
        <f t="shared" si="4"/>
        <v>136.95184848656348</v>
      </c>
      <c r="K38" s="206"/>
      <c r="L38" s="206" t="s">
        <v>714</v>
      </c>
      <c r="M38" s="206">
        <f>INDEX($A$35:$H$42,MATCH($L38,$B$35:$B$42,0),MATCH($M$34,$A$35:$H$35,0))*고양시_Modal_split!C$3 * 0.01</f>
        <v>4.2026361215627431E-2</v>
      </c>
      <c r="N38" s="206">
        <f>INDEX($A$35:$H$42,MATCH($L38,$B$35:$B$42,0),MATCH($M$34,$A$35:$H$35,0))*고양시_Modal_split!D$3 * 0.01</f>
        <v>7.0589277427534229</v>
      </c>
      <c r="O38" s="206">
        <f>INDEX($A$35:$H$42,MATCH($L38,$B$35:$B$42,0),MATCH($M$34,$A$35:$H$35,0))*고양시_Modal_split!E$3 * 0.01</f>
        <v>0.85403569756042885</v>
      </c>
      <c r="P38" s="206">
        <f>INDEX($A$35:$H$42,MATCH($L38,$B$35:$B$42,0),MATCH($M$34,$A$35:$H$35,0))*고양시_Modal_split!F$3 * 0.01</f>
        <v>1.3763633298117983</v>
      </c>
      <c r="Q38" s="206">
        <f>INDEX($A$35:$H$42,MATCH($L38,$B$35:$B$42,0),MATCH($M$34,$A$35:$H$35,0))*고양시_Modal_split!G$3 * 0.01</f>
        <v>0.13808661542277584</v>
      </c>
      <c r="R38" s="206">
        <f>INDEX($A$35:$H$42,MATCH($L38,$B$35:$B$42,0),MATCH($M$34,$A$35:$H$35,0))*고양시_Modal_split!H$3 * 0.01</f>
        <v>1.5009414719866941E-3</v>
      </c>
      <c r="S38" s="206">
        <f>INDEX($A$35:$H$42,MATCH($L38,$B$35:$B$42,0),MATCH($M$34,$A$35:$H$35,0))*고양시_Modal_split!I$3 * 0.01</f>
        <v>0.41726172921230098</v>
      </c>
      <c r="T38" s="206">
        <f>INDEX($A$35:$H$42,MATCH($L38,$B$35:$B$42,0),MATCH($M$34,$A$35:$H$35,0))*고양시_Modal_split!J$3 * 0.01</f>
        <v>4.5688658407274971</v>
      </c>
      <c r="U38" s="206">
        <f>INDEX($A$35:$H$42,MATCH($L38,$B$35:$B$42,0),MATCH($M$34,$A$35:$H$35,0))*고양시_Modal_split!K$3 * 0.01</f>
        <v>2.251412207980041E-2</v>
      </c>
      <c r="V38" s="206">
        <f>INDEX($A$35:$H$42,MATCH($L38,$B$35:$B$42,0),MATCH($M$34,$A$35:$H$35,0))*고양시_Modal_split!L$3 * 0.01</f>
        <v>0.45328432453998163</v>
      </c>
      <c r="W38" s="206">
        <f>INDEX($A$35:$H$42,MATCH($L38,$B$35:$B$42,0),MATCH($M$34,$A$35:$H$35,0))*고양시_Modal_split!M$3 * 0.01</f>
        <v>3.452165385569396E-2</v>
      </c>
      <c r="X38" s="206">
        <f>INDEX($A$35:$H$42,MATCH($L38,$B$35:$B$42,0),MATCH($M$34,$A$35:$H$35,0))*고양시_Modal_split!N$3 * 0.01</f>
        <v>1.5009414719866943E-2</v>
      </c>
      <c r="Y38" s="206">
        <f>INDEX($A$35:$H$42,MATCH($L38,$B$35:$B$42,0),MATCH($M$34,$A$35:$H$35,0))*고양시_Modal_split!O$3 * 0.01</f>
        <v>2.7016946495760492E-2</v>
      </c>
      <c r="Z38" s="209">
        <f>INDEX($A$35:$H$42,MATCH($L38,$B$35:$B$42,0),MATCH($M$34,$A$35:$H$35,0))*고양시_Modal_split!P$3 * 0.01</f>
        <v>15.009414719866941</v>
      </c>
      <c r="AA38" s="207">
        <f>INDEX($A$35:$H$42,MATCH($L38,$B$35:$B$42,0),MATCH($AA$34,$A$35:$H$35,0))*고양시_Modal_split!C$3 * 0.01</f>
        <v>0.32680258920050714</v>
      </c>
      <c r="AB38" s="207">
        <f>INDEX($A$35:$H$42,MATCH($L38,$B$35:$B$42,0),MATCH($AA$34,$A$35:$H$35,0))*고양시_Modal_split!D$3 * 0.01</f>
        <v>54.891163464642325</v>
      </c>
      <c r="AC38" s="207">
        <f>INDEX($A$35:$H$42,MATCH($L38,$B$35:$B$42,0),MATCH($AA$34,$A$35:$H$35,0))*고양시_Modal_split!E$3 * 0.01</f>
        <v>6.6410954733960192</v>
      </c>
      <c r="AD38" s="207">
        <f>INDEX($A$35:$H$42,MATCH($L38,$B$35:$B$42,0),MATCH($AA$34,$A$35:$H$35,0))*고양시_Modal_split!F$3 * 0.01</f>
        <v>10.702784796316607</v>
      </c>
      <c r="AE38" s="207">
        <f>INDEX($A$35:$H$42,MATCH($L38,$B$35:$B$42,0),MATCH($AA$34,$A$35:$H$35,0))*고양시_Modal_split!G$3 * 0.01</f>
        <v>1.0737799359445235</v>
      </c>
      <c r="AF38" s="207">
        <f>INDEX($A$35:$H$42,MATCH($L38,$B$35:$B$42,0),MATCH($AA$34,$A$35:$H$35,0))*고양시_Modal_split!H$3 * 0.01</f>
        <v>1.1671521042875254E-2</v>
      </c>
      <c r="AG38" s="207">
        <f>INDEX($A$35:$H$42,MATCH($L38,$B$35:$B$42,0),MATCH($AA$34,$A$35:$H$35,0))*고양시_Modal_split!I$3 * 0.01</f>
        <v>3.2446828499193203</v>
      </c>
      <c r="AH38" s="207">
        <f>INDEX($A$35:$H$42,MATCH($L38,$B$35:$B$42,0),MATCH($AA$34,$A$35:$H$35,0))*고양시_Modal_split!J$3 * 0.01</f>
        <v>35.528110054512275</v>
      </c>
      <c r="AI38" s="207">
        <f>INDEX($A$35:$H$42,MATCH($L38,$B$35:$B$42,0),MATCH($AA$34,$A$35:$H$35,0))*고양시_Modal_split!K$3 * 0.01</f>
        <v>0.17507281564312879</v>
      </c>
      <c r="AJ38" s="207">
        <f>INDEX($A$35:$H$42,MATCH($L38,$B$35:$B$42,0),MATCH($AA$34,$A$35:$H$35,0))*고양시_Modal_split!L$3 * 0.01</f>
        <v>3.5247993549483265</v>
      </c>
      <c r="AK38" s="207">
        <f>INDEX($A$35:$H$42,MATCH($L38,$B$35:$B$42,0),MATCH($AA$34,$A$35:$H$35,0))*고양시_Modal_split!M$3 * 0.01</f>
        <v>0.26844498398613087</v>
      </c>
      <c r="AL38" s="207">
        <f>INDEX($A$35:$H$42,MATCH($L38,$B$35:$B$42,0),MATCH($AA$34,$A$35:$H$35,0))*고양시_Modal_split!N$3 * 0.01</f>
        <v>0.11671521042875256</v>
      </c>
      <c r="AM38" s="207">
        <f>INDEX($A$35:$H$42,MATCH($L38,$B$35:$B$42,0),MATCH($AA$34,$A$35:$H$35,0))*고양시_Modal_split!O$3 * 0.01</f>
        <v>0.21008737877175457</v>
      </c>
      <c r="AN38" s="207">
        <f>INDEX($A$35:$H$42,MATCH($L38,$B$35:$B$42,0),MATCH($AA$34,$A$35:$H$35,0))*고양시_Modal_split!P$3 * 0.01</f>
        <v>116.71521042875254</v>
      </c>
      <c r="AO38" s="303">
        <f>INDEX($A$35:$H$42,MATCH($L38,$B$35:$B$42,0),MATCH($AO$34,$A$35:$H$35,0))*고양시_Modal_split!C$3 * 0.01</f>
        <v>1.4485640160395058E-2</v>
      </c>
      <c r="AP38" s="303">
        <f>INDEX($A$35:$H$42,MATCH($L38,$B$35:$B$42,0),MATCH($AO$34,$A$35:$H$35,0))*고양시_Modal_split!D$3 * 0.01</f>
        <v>2.4330702026549273</v>
      </c>
      <c r="AQ38" s="303">
        <f>INDEX($A$35:$H$42,MATCH($L38,$B$35:$B$42,0),MATCH($AO$34,$A$35:$H$35,0))*고양시_Modal_split!E$3 * 0.01</f>
        <v>0.29436890183088532</v>
      </c>
      <c r="AR38" s="303">
        <f>INDEX($A$35:$H$42,MATCH($L38,$B$35:$B$42,0),MATCH($AO$34,$A$35:$H$35,0))*고양시_Modal_split!F$3 * 0.01</f>
        <v>0.47440471525293815</v>
      </c>
      <c r="AS38" s="303">
        <f>INDEX($A$35:$H$42,MATCH($L38,$B$35:$B$42,0),MATCH($AO$34,$A$35:$H$35,0))*고양시_Modal_split!G$3 * 0.01</f>
        <v>4.7595674812726627E-2</v>
      </c>
      <c r="AT38" s="303">
        <f>INDEX($A$35:$H$42,MATCH($L38,$B$35:$B$42,0),MATCH($AO$34,$A$35:$H$35,0))*고양시_Modal_split!H$3 * 0.01</f>
        <v>5.1734429144268074E-4</v>
      </c>
      <c r="AU38" s="303">
        <f>INDEX($A$35:$H$42,MATCH($L38,$B$35:$B$42,0),MATCH($AO$34,$A$35:$H$35,0))*고양시_Modal_split!I$3 * 0.01</f>
        <v>0.14382171302106522</v>
      </c>
      <c r="AV38" s="303">
        <f>INDEX($A$35:$H$42,MATCH($L38,$B$35:$B$42,0),MATCH($AO$34,$A$35:$H$35,0))*고양시_Modal_split!J$3 * 0.01</f>
        <v>1.5747960231515199</v>
      </c>
      <c r="AW38" s="303">
        <f>INDEX($A$35:$H$42,MATCH($L38,$B$35:$B$42,0),MATCH($AO$34,$A$35:$H$35,0))*고양시_Modal_split!K$3 * 0.01</f>
        <v>7.7601643716402107E-3</v>
      </c>
      <c r="AX38" s="303">
        <f>INDEX($A$35:$H$42,MATCH($L38,$B$35:$B$42,0),MATCH($AO$34,$A$35:$H$35,0))*고양시_Modal_split!L$3 * 0.01</f>
        <v>0.15623797601568956</v>
      </c>
      <c r="AY38" s="303">
        <f>INDEX($A$35:$H$42,MATCH($L38,$B$35:$B$42,0),MATCH($AO$34,$A$35:$H$35,0))*고양시_Modal_split!M$3 * 0.01</f>
        <v>1.1898918703181657E-2</v>
      </c>
      <c r="AZ38" s="303">
        <f>INDEX($A$35:$H$42,MATCH($L38,$B$35:$B$42,0),MATCH($AO$34,$A$35:$H$35,0))*고양시_Modal_split!N$3 * 0.01</f>
        <v>5.1734429144268072E-3</v>
      </c>
      <c r="BA38" s="207">
        <f>INDEX($A$35:$H$42,MATCH($L38,$B$35:$B$42,0),MATCH($AO$34,$A$35:$H$35,0))*고양시_Modal_split!O$3 * 0.01</f>
        <v>9.3121972459682522E-3</v>
      </c>
      <c r="BB38" s="207">
        <f>INDEX($A$35:$H$42,MATCH($L38,$B$35:$B$42,0),MATCH($AO$34,$A$35:$H$35,0))*고양시_Modal_split!P$3 * 0.01</f>
        <v>5.1734429144268068</v>
      </c>
      <c r="BC38" s="207">
        <f>INDEX($A$35:$H$42,MATCH($L38,$B$35:$B$42,0),MATCH($BC$34,$A$35:$H$35,0))*고양시_Modal_split!C$3 * 0.01</f>
        <v>3.9283091960393405E-5</v>
      </c>
      <c r="BD38" s="207">
        <f>INDEX($A$35:$H$42,MATCH($L38,$B$35:$B$42,0),MATCH($BC$34,$A$35:$H$35,0))*고양시_Modal_split!D$3 * 0.01</f>
        <v>6.59815648177608E-3</v>
      </c>
      <c r="BE38" s="207">
        <f>INDEX($A$35:$H$42,MATCH($L38,$B$35:$B$42,0),MATCH($BC$34,$A$35:$H$35,0))*고양시_Modal_split!E$3 * 0.01</f>
        <v>7.9828854733799467E-4</v>
      </c>
      <c r="BF38" s="207">
        <f>INDEX($A$35:$H$42,MATCH($L38,$B$35:$B$42,0),MATCH($BC$34,$A$35:$H$35,0))*고양시_Modal_split!F$3 * 0.01</f>
        <v>1.2865212617028843E-3</v>
      </c>
      <c r="BG38" s="207">
        <f>INDEX($A$35:$H$42,MATCH($L38,$B$35:$B$42,0),MATCH($BC$34,$A$35:$H$35,0))*고양시_Modal_split!G$3 * 0.01</f>
        <v>1.2907301644129264E-4</v>
      </c>
      <c r="BH38" s="207">
        <f>INDEX($A$35:$H$42,MATCH($L38,$B$35:$B$42,0),MATCH($BC$34,$A$35:$H$35,0))*고양시_Modal_split!H$3 * 0.01</f>
        <v>1.4029675700140504E-6</v>
      </c>
      <c r="BI38" s="207">
        <f>INDEX($A$35:$H$42,MATCH($L38,$B$35:$B$42,0),MATCH($BC$34,$A$35:$H$35,0))*고양시_Modal_split!I$3 * 0.01</f>
        <v>3.90024984463906E-4</v>
      </c>
      <c r="BJ38" s="207">
        <f>INDEX($A$35:$H$42,MATCH($L38,$B$35:$B$42,0),MATCH($BC$34,$A$35:$H$35,0))*고양시_Modal_split!J$3 * 0.01</f>
        <v>4.2706332831227703E-3</v>
      </c>
      <c r="BK38" s="207">
        <f>INDEX($A$35:$H$42,MATCH($L38,$B$35:$B$42,0),MATCH($BC$34,$A$35:$H$35,0))*고양시_Modal_split!K$3 * 0.01</f>
        <v>2.1044513550210756E-5</v>
      </c>
      <c r="BL38" s="207">
        <f>INDEX($A$35:$H$42,MATCH($L38,$B$35:$B$42,0),MATCH($BC$34,$A$35:$H$35,0))*고양시_Modal_split!L$3 * 0.01</f>
        <v>4.2369620614424327E-4</v>
      </c>
      <c r="BM38" s="207">
        <f>INDEX($A$35:$H$42,MATCH($L38,$B$35:$B$42,0),MATCH($BC$34,$A$35:$H$35,0))*고양시_Modal_split!M$3 * 0.01</f>
        <v>3.226825411032316E-5</v>
      </c>
      <c r="BN38" s="207">
        <f>INDEX($A$35:$H$42,MATCH($L38,$B$35:$B$42,0),MATCH($BC$34,$A$35:$H$35,0))*고양시_Modal_split!N$3 * 0.01</f>
        <v>1.4029675700140504E-5</v>
      </c>
      <c r="BO38" s="207">
        <f>INDEX($A$35:$H$42,MATCH($L38,$B$35:$B$42,0),MATCH($BC$34,$A$35:$H$35,0))*고양시_Modal_split!O$3 * 0.01</f>
        <v>2.5253416260252908E-5</v>
      </c>
      <c r="BP38" s="207">
        <f>INDEX($A$35:$H$42,MATCH($L38,$B$35:$B$42,0),MATCH($BC$34,$A$35:$H$35,0))*고양시_Modal_split!P$3 * 0.01</f>
        <v>1.4029675700140505E-2</v>
      </c>
      <c r="BQ38" s="207">
        <f>INDEX($A$35:$H$42,MATCH($L38,$B$35:$B$42,0),MATCH($BQ$34,$A$35:$H$35,0))*고양시_Modal_split!C$3 * 0.01</f>
        <v>1.1130209388778139E-4</v>
      </c>
      <c r="BR38" s="207">
        <f>INDEX($A$35:$H$42,MATCH($L38,$B$35:$B$42,0),MATCH($BQ$34,$A$35:$H$35,0))*고양시_Modal_split!D$3 * 0.01</f>
        <v>1.869477669836557E-2</v>
      </c>
      <c r="BS38" s="207">
        <f>INDEX($A$35:$H$42,MATCH($L38,$B$35:$B$42,0),MATCH($BQ$34,$A$35:$H$35,0))*고양시_Modal_split!E$3 * 0.01</f>
        <v>2.2618175507909863E-3</v>
      </c>
      <c r="BT38" s="207">
        <f>INDEX($A$35:$H$42,MATCH($L38,$B$35:$B$42,0),MATCH($BQ$34,$A$35:$H$35,0))*고양시_Modal_split!F$3 * 0.01</f>
        <v>3.6451435748248414E-3</v>
      </c>
      <c r="BU38" s="207">
        <f>INDEX($A$35:$H$42,MATCH($L38,$B$35:$B$42,0),MATCH($BQ$34,$A$35:$H$35,0))*고양시_Modal_split!G$3 * 0.01</f>
        <v>3.6570687991699602E-4</v>
      </c>
      <c r="BV38" s="207">
        <f>INDEX($A$35:$H$42,MATCH($L38,$B$35:$B$42,0),MATCH($BQ$34,$A$35:$H$35,0))*고양시_Modal_split!H$3 * 0.01</f>
        <v>3.975074781706479E-6</v>
      </c>
      <c r="BW38" s="207">
        <f>INDEX($A$35:$H$42,MATCH($L38,$B$35:$B$42,0),MATCH($BQ$34,$A$35:$H$35,0))*고양시_Modal_split!I$3 * 0.01</f>
        <v>1.105070789314401E-3</v>
      </c>
      <c r="BX38" s="207">
        <f>INDEX($A$35:$H$42,MATCH($L38,$B$35:$B$42,0),MATCH($BQ$34,$A$35:$H$35,0))*고양시_Modal_split!J$3 * 0.01</f>
        <v>1.2100127635514522E-2</v>
      </c>
      <c r="BY38" s="207">
        <f>INDEX($A$35:$H$42,MATCH($L38,$B$35:$B$42,0),MATCH($BQ$34,$A$35:$H$35,0))*고양시_Modal_split!K$3 * 0.01</f>
        <v>5.962612172559718E-5</v>
      </c>
      <c r="BZ38" s="207">
        <f>INDEX($A$35:$H$42,MATCH($L38,$B$35:$B$42,0),MATCH($BQ$34,$A$35:$H$35,0))*고양시_Modal_split!L$3 * 0.01</f>
        <v>1.2004725840753566E-3</v>
      </c>
      <c r="CA38" s="207">
        <f>INDEX($A$35:$H$42,MATCH($L38,$B$35:$B$42,0),MATCH($BQ$34,$A$35:$H$35,0))*고양시_Modal_split!M$3 * 0.01</f>
        <v>9.1426719979249005E-5</v>
      </c>
      <c r="CB38" s="207">
        <f>INDEX($A$35:$H$42,MATCH($L38,$B$35:$B$42,0),MATCH($BQ$34,$A$35:$H$35,0))*고양시_Modal_split!N$3 * 0.01</f>
        <v>3.9750747817064787E-5</v>
      </c>
      <c r="CC38" s="207">
        <f>INDEX($A$35:$H$42,MATCH($L38,$B$35:$B$42,0),MATCH($BQ$34,$A$35:$H$35,0))*고양시_Modal_split!O$3 * 0.01</f>
        <v>7.1551346070716619E-5</v>
      </c>
      <c r="CD38" s="207">
        <f>INDEX($A$35:$H$42,MATCH($L38,$B$35:$B$42,0),MATCH($BQ$34,$A$35:$H$35,0))*고양시_Modal_split!P$3 * 0.01</f>
        <v>3.9750747817064787E-2</v>
      </c>
      <c r="CE38" s="304">
        <f t="shared" si="10"/>
        <v>0.38346517576237776</v>
      </c>
      <c r="CF38" s="304">
        <f t="shared" si="5"/>
        <v>64.408454343230815</v>
      </c>
      <c r="CG38" s="304">
        <f t="shared" si="5"/>
        <v>7.7925601788854619</v>
      </c>
      <c r="CH38" s="304">
        <f t="shared" si="5"/>
        <v>12.558484506217871</v>
      </c>
      <c r="CI38" s="304">
        <f t="shared" si="5"/>
        <v>1.2599570060763843</v>
      </c>
      <c r="CJ38" s="304">
        <f t="shared" si="5"/>
        <v>1.3695184848656349E-2</v>
      </c>
      <c r="CK38" s="304">
        <f t="shared" si="5"/>
        <v>3.8072613879264647</v>
      </c>
      <c r="CL38" s="304">
        <f t="shared" si="5"/>
        <v>41.688142679309927</v>
      </c>
      <c r="CM38" s="304">
        <f t="shared" si="5"/>
        <v>0.20542777272984522</v>
      </c>
      <c r="CN38" s="304">
        <f t="shared" si="5"/>
        <v>4.1359458242942173</v>
      </c>
      <c r="CO38" s="304">
        <f t="shared" si="5"/>
        <v>0.31498925151909607</v>
      </c>
      <c r="CP38" s="304">
        <f t="shared" si="5"/>
        <v>0.1369518484865635</v>
      </c>
      <c r="CQ38" s="304">
        <f t="shared" si="5"/>
        <v>0.24651332727581426</v>
      </c>
      <c r="CR38" s="304">
        <f t="shared" si="5"/>
        <v>136.95184848656348</v>
      </c>
      <c r="CS38" s="305">
        <f t="shared" si="11"/>
        <v>0</v>
      </c>
      <c r="CV38" s="265"/>
      <c r="CW38" s="265" t="s">
        <v>714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6.3026140560298414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5.2134125459767079E-5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1.4493286877815249E-2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0.40471814691069785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38.929903166412998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4.0540191187479177E-4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0.1127017315011921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2.4998576985449126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1.8715924635807133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1.7969582891374809E-5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4.9955440438021964E-3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0.12018305847360736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4.8515856483647641E-3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4.8731072247796125E-8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1.3547238084887323E-5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3.1154132804723768E-4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1.4837124363782199E-2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1.3807137136875578E-7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3.8383841240514106E-5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9.5275601910742584E-4</v>
      </c>
      <c r="DR38" s="270">
        <f t="shared" si="12"/>
        <v>47.123798396035696</v>
      </c>
      <c r="DS38" s="270">
        <f t="shared" si="6"/>
        <v>4.7569242266955029E-4</v>
      </c>
      <c r="DT38" s="270">
        <f t="shared" si="6"/>
        <v>0.13224249350213496</v>
      </c>
      <c r="DU38" s="270">
        <f t="shared" si="6"/>
        <v>3.0260232012763724</v>
      </c>
      <c r="DW38" s="278"/>
      <c r="DX38" s="278" t="s">
        <v>714</v>
      </c>
      <c r="DY38" s="281">
        <f t="shared" si="13"/>
        <v>50.149821597312069</v>
      </c>
      <c r="DZ38" s="281">
        <f t="shared" si="14"/>
        <v>0.1327181859248045</v>
      </c>
      <c r="EB38" s="278"/>
      <c r="EC38" s="278" t="s">
        <v>669</v>
      </c>
      <c r="ED38" s="281">
        <f t="shared" si="15"/>
        <v>50.149821597312069</v>
      </c>
      <c r="EE38" s="281">
        <f t="shared" si="7"/>
        <v>0.1327181859248045</v>
      </c>
    </row>
    <row r="39" spans="1:157" ht="37.5">
      <c r="A39" s="205" t="s">
        <v>702</v>
      </c>
      <c r="B39" s="205" t="s">
        <v>719</v>
      </c>
      <c r="C39" s="400">
        <f>$D11*KTDB_TripDistribution_2050!L$12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D39" s="400">
        <f>$D11*KTDB_TripDistribution_2050!M$12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E39" s="400">
        <f>$D11*KTDB_TripDistribution_2050!N$12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F39" s="400">
        <f>$D11*KTDB_TripDistribution_2050!O$12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G39" s="400">
        <f>$D11*KTDB_TripDistribution_2050!P$12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H39" s="400">
        <f>$D11*KTDB_TripDistribution_2050!Q$12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</v>
      </c>
      <c r="J39" s="230">
        <f t="shared" si="4"/>
        <v>0</v>
      </c>
      <c r="K39" s="206"/>
      <c r="L39" s="206" t="s">
        <v>718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0"/>
        <v>0</v>
      </c>
      <c r="CF39" s="304">
        <f t="shared" si="5"/>
        <v>0</v>
      </c>
      <c r="CG39" s="304">
        <f t="shared" si="5"/>
        <v>0</v>
      </c>
      <c r="CH39" s="304">
        <f t="shared" si="5"/>
        <v>0</v>
      </c>
      <c r="CI39" s="304">
        <f t="shared" si="5"/>
        <v>0</v>
      </c>
      <c r="CJ39" s="304">
        <f t="shared" si="5"/>
        <v>0</v>
      </c>
      <c r="CK39" s="304">
        <f t="shared" si="5"/>
        <v>0</v>
      </c>
      <c r="CL39" s="304">
        <f t="shared" si="5"/>
        <v>0</v>
      </c>
      <c r="CM39" s="304">
        <f t="shared" si="5"/>
        <v>0</v>
      </c>
      <c r="CN39" s="304">
        <f t="shared" si="5"/>
        <v>0</v>
      </c>
      <c r="CO39" s="304">
        <f t="shared" si="5"/>
        <v>0</v>
      </c>
      <c r="CP39" s="304">
        <f t="shared" si="5"/>
        <v>0</v>
      </c>
      <c r="CQ39" s="304">
        <f t="shared" si="5"/>
        <v>0</v>
      </c>
      <c r="CR39" s="304">
        <f t="shared" si="5"/>
        <v>0</v>
      </c>
      <c r="CS39" s="305">
        <f t="shared" si="11"/>
        <v>0</v>
      </c>
      <c r="CV39" s="265"/>
      <c r="CW39" s="265" t="s">
        <v>718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2"/>
        <v>0</v>
      </c>
      <c r="DS39" s="270">
        <f t="shared" si="6"/>
        <v>0</v>
      </c>
      <c r="DT39" s="270">
        <f t="shared" si="6"/>
        <v>0</v>
      </c>
      <c r="DU39" s="270">
        <f t="shared" si="6"/>
        <v>0</v>
      </c>
      <c r="DW39" s="278"/>
      <c r="DX39" s="278" t="s">
        <v>718</v>
      </c>
      <c r="DY39" s="281">
        <f t="shared" si="13"/>
        <v>0</v>
      </c>
      <c r="DZ39" s="281">
        <f t="shared" si="14"/>
        <v>0</v>
      </c>
      <c r="EB39" s="278"/>
      <c r="EC39" s="278" t="s">
        <v>671</v>
      </c>
      <c r="ED39" s="281">
        <f t="shared" si="15"/>
        <v>0</v>
      </c>
      <c r="EE39" s="281">
        <f t="shared" si="7"/>
        <v>0</v>
      </c>
    </row>
    <row r="40" spans="1:157" ht="25">
      <c r="A40" s="205" t="s">
        <v>702</v>
      </c>
      <c r="B40" s="205" t="s">
        <v>717</v>
      </c>
      <c r="C40" s="400">
        <f>$D12*KTDB_TripDistribution_2050!L$12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41.204189453902224</v>
      </c>
      <c r="D40" s="400">
        <f>$D12*KTDB_TripDistribution_2050!M$12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320.40927194135259</v>
      </c>
      <c r="E40" s="400">
        <f>$D12*KTDB_TripDistribution_2050!N$12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14.202254115400978</v>
      </c>
      <c r="F40" s="400">
        <f>$D12*KTDB_TripDistribution_2050!O$12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3.8514587431595901E-2</v>
      </c>
      <c r="G40" s="400">
        <f>$D12*KTDB_TripDistribution_2050!P$12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0.10912466438952176</v>
      </c>
      <c r="H40" s="400">
        <f>$D12*KTDB_TripDistribution_2050!Q$12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375.96335476247685</v>
      </c>
      <c r="J40" s="230">
        <f t="shared" si="4"/>
        <v>375.96335476247697</v>
      </c>
      <c r="K40" s="206"/>
      <c r="L40" s="206" t="s">
        <v>716</v>
      </c>
      <c r="M40" s="206">
        <f>INDEX($A$35:$H$42,MATCH($L40,$B$35:$B$42,0),MATCH($M$34,$A$35:$H$35,0))*고양시_Modal_split!C$3 * 0.01</f>
        <v>0.11537173047092621</v>
      </c>
      <c r="N40" s="206">
        <f>INDEX($A$35:$H$42,MATCH($L40,$B$35:$B$42,0),MATCH($M$34,$A$35:$H$35,0))*고양시_Modal_split!D$3 * 0.01</f>
        <v>19.378330300170216</v>
      </c>
      <c r="O40" s="206">
        <f>INDEX($A$35:$H$42,MATCH($L40,$B$35:$B$42,0),MATCH($M$34,$A$35:$H$35,0))*고양시_Modal_split!E$3 * 0.01</f>
        <v>2.3445183799270364</v>
      </c>
      <c r="P40" s="206">
        <f>INDEX($A$35:$H$42,MATCH($L40,$B$35:$B$42,0),MATCH($M$34,$A$35:$H$35,0))*고양시_Modal_split!F$3 * 0.01</f>
        <v>3.7784241729228341</v>
      </c>
      <c r="Q40" s="206">
        <f>INDEX($A$35:$H$42,MATCH($L40,$B$35:$B$42,0),MATCH($M$34,$A$35:$H$35,0))*고양시_Modal_split!G$3 * 0.01</f>
        <v>0.37907854297590043</v>
      </c>
      <c r="R40" s="206">
        <f>INDEX($A$35:$H$42,MATCH($L40,$B$35:$B$42,0),MATCH($M$34,$A$35:$H$35,0))*고양시_Modal_split!H$3 * 0.01</f>
        <v>4.1204189453902225E-3</v>
      </c>
      <c r="S40" s="206">
        <f>INDEX($A$35:$H$42,MATCH($L40,$B$35:$B$42,0),MATCH($M$34,$A$35:$H$35,0))*고양시_Modal_split!I$3 * 0.01</f>
        <v>1.1454764668184818</v>
      </c>
      <c r="T40" s="206">
        <f>INDEX($A$35:$H$42,MATCH($L40,$B$35:$B$42,0),MATCH($M$34,$A$35:$H$35,0))*고양시_Modal_split!J$3 * 0.01</f>
        <v>12.542555269767838</v>
      </c>
      <c r="U40" s="206">
        <f>INDEX($A$35:$H$42,MATCH($L40,$B$35:$B$42,0),MATCH($M$34,$A$35:$H$35,0))*고양시_Modal_split!K$3 * 0.01</f>
        <v>6.1806284180853328E-2</v>
      </c>
      <c r="V40" s="206">
        <f>INDEX($A$35:$H$42,MATCH($L40,$B$35:$B$42,0),MATCH($M$34,$A$35:$H$35,0))*고양시_Modal_split!L$3 * 0.01</f>
        <v>1.2443665215078472</v>
      </c>
      <c r="W40" s="206">
        <f>INDEX($A$35:$H$42,MATCH($L40,$B$35:$B$42,0),MATCH($M$34,$A$35:$H$35,0))*고양시_Modal_split!M$3 * 0.01</f>
        <v>9.4769635743975109E-2</v>
      </c>
      <c r="X40" s="206">
        <f>INDEX($A$35:$H$42,MATCH($L40,$B$35:$B$42,0),MATCH($M$34,$A$35:$H$35,0))*고양시_Modal_split!N$3 * 0.01</f>
        <v>4.120418945390223E-2</v>
      </c>
      <c r="Y40" s="206">
        <f>INDEX($A$35:$H$42,MATCH($L40,$B$35:$B$42,0),MATCH($M$34,$A$35:$H$35,0))*고양시_Modal_split!O$3 * 0.01</f>
        <v>7.4167541017024011E-2</v>
      </c>
      <c r="Z40" s="209">
        <f>INDEX($A$35:$H$42,MATCH($L40,$B$35:$B$42,0),MATCH($M$34,$A$35:$H$35,0))*고양시_Modal_split!P$3 * 0.01</f>
        <v>41.204189453902231</v>
      </c>
      <c r="AA40" s="207">
        <f>INDEX($A$35:$H$42,MATCH($L40,$B$35:$B$42,0),MATCH($AA$34,$A$35:$H$35,0))*고양시_Modal_split!C$3 * 0.01</f>
        <v>0.89714596143578718</v>
      </c>
      <c r="AB40" s="207">
        <f>INDEX($A$35:$H$42,MATCH($L40,$B$35:$B$42,0),MATCH($AA$34,$A$35:$H$35,0))*고양시_Modal_split!D$3 * 0.01</f>
        <v>150.68848059401813</v>
      </c>
      <c r="AC40" s="207">
        <f>INDEX($A$35:$H$42,MATCH($L40,$B$35:$B$42,0),MATCH($AA$34,$A$35:$H$35,0))*고양시_Modal_split!E$3 * 0.01</f>
        <v>18.231287573462961</v>
      </c>
      <c r="AD40" s="207">
        <f>INDEX($A$35:$H$42,MATCH($L40,$B$35:$B$42,0),MATCH($AA$34,$A$35:$H$35,0))*고양시_Modal_split!F$3 * 0.01</f>
        <v>29.38153023702203</v>
      </c>
      <c r="AE40" s="207">
        <f>INDEX($A$35:$H$42,MATCH($L40,$B$35:$B$42,0),MATCH($AA$34,$A$35:$H$35,0))*고양시_Modal_split!G$3 * 0.01</f>
        <v>2.9477653018604433</v>
      </c>
      <c r="AF40" s="207">
        <f>INDEX($A$35:$H$42,MATCH($L40,$B$35:$B$42,0),MATCH($AA$34,$A$35:$H$35,0))*고양시_Modal_split!H$3 * 0.01</f>
        <v>3.204092719413526E-2</v>
      </c>
      <c r="AG40" s="207">
        <f>INDEX($A$35:$H$42,MATCH($L40,$B$35:$B$42,0),MATCH($AA$34,$A$35:$H$35,0))*고양시_Modal_split!I$3 * 0.01</f>
        <v>8.9073777599696022</v>
      </c>
      <c r="AH40" s="207">
        <f>INDEX($A$35:$H$42,MATCH($L40,$B$35:$B$42,0),MATCH($AA$34,$A$35:$H$35,0))*고양시_Modal_split!J$3 * 0.01</f>
        <v>97.532582378947737</v>
      </c>
      <c r="AI40" s="207">
        <f>INDEX($A$35:$H$42,MATCH($L40,$B$35:$B$42,0),MATCH($AA$34,$A$35:$H$35,0))*고양시_Modal_split!K$3 * 0.01</f>
        <v>0.4806139079120289</v>
      </c>
      <c r="AJ40" s="207">
        <f>INDEX($A$35:$H$42,MATCH($L40,$B$35:$B$42,0),MATCH($AA$34,$A$35:$H$35,0))*고양시_Modal_split!L$3 * 0.01</f>
        <v>9.676360012628848</v>
      </c>
      <c r="AK40" s="207">
        <f>INDEX($A$35:$H$42,MATCH($L40,$B$35:$B$42,0),MATCH($AA$34,$A$35:$H$35,0))*고양시_Modal_split!M$3 * 0.01</f>
        <v>0.73694132546511082</v>
      </c>
      <c r="AL40" s="207">
        <f>INDEX($A$35:$H$42,MATCH($L40,$B$35:$B$42,0),MATCH($AA$34,$A$35:$H$35,0))*고양시_Modal_split!N$3 * 0.01</f>
        <v>0.3204092719413526</v>
      </c>
      <c r="AM40" s="207">
        <f>INDEX($A$35:$H$42,MATCH($L40,$B$35:$B$42,0),MATCH($AA$34,$A$35:$H$35,0))*고양시_Modal_split!O$3 * 0.01</f>
        <v>0.57673668949443457</v>
      </c>
      <c r="AN40" s="207">
        <f>INDEX($A$35:$H$42,MATCH($L40,$B$35:$B$42,0),MATCH($AA$34,$A$35:$H$35,0))*고양시_Modal_split!P$3 * 0.01</f>
        <v>320.40927194135259</v>
      </c>
      <c r="AO40" s="303">
        <f>INDEX($A$35:$H$42,MATCH($L40,$B$35:$B$42,0),MATCH($AO$34,$A$35:$H$35,0))*고양시_Modal_split!C$3 * 0.01</f>
        <v>3.9766311523122731E-2</v>
      </c>
      <c r="AP40" s="303">
        <f>INDEX($A$35:$H$42,MATCH($L40,$B$35:$B$42,0),MATCH($AO$34,$A$35:$H$35,0))*고양시_Modal_split!D$3 * 0.01</f>
        <v>6.6793201104730802</v>
      </c>
      <c r="AQ40" s="303">
        <f>INDEX($A$35:$H$42,MATCH($L40,$B$35:$B$42,0),MATCH($AO$34,$A$35:$H$35,0))*고양시_Modal_split!E$3 * 0.01</f>
        <v>0.80810825916631557</v>
      </c>
      <c r="AR40" s="303">
        <f>INDEX($A$35:$H$42,MATCH($L40,$B$35:$B$42,0),MATCH($AO$34,$A$35:$H$35,0))*고양시_Modal_split!F$3 * 0.01</f>
        <v>1.3023467023822695</v>
      </c>
      <c r="AS40" s="303">
        <f>INDEX($A$35:$H$42,MATCH($L40,$B$35:$B$42,0),MATCH($AO$34,$A$35:$H$35,0))*고양시_Modal_split!G$3 * 0.01</f>
        <v>0.130660737861689</v>
      </c>
      <c r="AT40" s="303">
        <f>INDEX($A$35:$H$42,MATCH($L40,$B$35:$B$42,0),MATCH($AO$34,$A$35:$H$35,0))*고양시_Modal_split!H$3 * 0.01</f>
        <v>1.4202254115400978E-3</v>
      </c>
      <c r="AU40" s="303">
        <f>INDEX($A$35:$H$42,MATCH($L40,$B$35:$B$42,0),MATCH($AO$34,$A$35:$H$35,0))*고양시_Modal_split!I$3 * 0.01</f>
        <v>0.39482266440814712</v>
      </c>
      <c r="AV40" s="303">
        <f>INDEX($A$35:$H$42,MATCH($L40,$B$35:$B$42,0),MATCH($AO$34,$A$35:$H$35,0))*고양시_Modal_split!J$3 * 0.01</f>
        <v>4.3231661527280583</v>
      </c>
      <c r="AW40" s="303">
        <f>INDEX($A$35:$H$42,MATCH($L40,$B$35:$B$42,0),MATCH($AO$34,$A$35:$H$35,0))*고양시_Modal_split!K$3 * 0.01</f>
        <v>2.1303381173101467E-2</v>
      </c>
      <c r="AX40" s="303">
        <f>INDEX($A$35:$H$42,MATCH($L40,$B$35:$B$42,0),MATCH($AO$34,$A$35:$H$35,0))*고양시_Modal_split!L$3 * 0.01</f>
        <v>0.42890807428510952</v>
      </c>
      <c r="AY40" s="303">
        <f>INDEX($A$35:$H$42,MATCH($L40,$B$35:$B$42,0),MATCH($AO$34,$A$35:$H$35,0))*고양시_Modal_split!M$3 * 0.01</f>
        <v>3.2665184465422249E-2</v>
      </c>
      <c r="AZ40" s="303">
        <f>INDEX($A$35:$H$42,MATCH($L40,$B$35:$B$42,0),MATCH($AO$34,$A$35:$H$35,0))*고양시_Modal_split!N$3 * 0.01</f>
        <v>1.4202254115400978E-2</v>
      </c>
      <c r="BA40" s="207">
        <f>INDEX($A$35:$H$42,MATCH($L40,$B$35:$B$42,0),MATCH($AO$34,$A$35:$H$35,0))*고양시_Modal_split!O$3 * 0.01</f>
        <v>2.556405740772176E-2</v>
      </c>
      <c r="BB40" s="207">
        <f>INDEX($A$35:$H$42,MATCH($L40,$B$35:$B$42,0),MATCH($AO$34,$A$35:$H$35,0))*고양시_Modal_split!P$3 * 0.01</f>
        <v>14.202254115400979</v>
      </c>
      <c r="BC40" s="207">
        <f>INDEX($A$35:$H$42,MATCH($L40,$B$35:$B$42,0),MATCH($BC$34,$A$35:$H$35,0))*고양시_Modal_split!C$3 * 0.01</f>
        <v>1.0784084480846851E-4</v>
      </c>
      <c r="BD40" s="207">
        <f>INDEX($A$35:$H$42,MATCH($L40,$B$35:$B$42,0),MATCH($BC$34,$A$35:$H$35,0))*고양시_Modal_split!D$3 * 0.01</f>
        <v>1.8113410469079553E-2</v>
      </c>
      <c r="BE40" s="207">
        <f>INDEX($A$35:$H$42,MATCH($L40,$B$35:$B$42,0),MATCH($BC$34,$A$35:$H$35,0))*고양시_Modal_split!E$3 * 0.01</f>
        <v>2.1914800248578063E-3</v>
      </c>
      <c r="BF40" s="207">
        <f>INDEX($A$35:$H$42,MATCH($L40,$B$35:$B$42,0),MATCH($BC$34,$A$35:$H$35,0))*고양시_Modal_split!F$3 * 0.01</f>
        <v>3.531787667477344E-3</v>
      </c>
      <c r="BG40" s="207">
        <f>INDEX($A$35:$H$42,MATCH($L40,$B$35:$B$42,0),MATCH($BC$34,$A$35:$H$35,0))*고양시_Modal_split!G$3 * 0.01</f>
        <v>3.5433420437068231E-4</v>
      </c>
      <c r="BH40" s="207">
        <f>INDEX($A$35:$H$42,MATCH($L40,$B$35:$B$42,0),MATCH($BC$34,$A$35:$H$35,0))*고양시_Modal_split!H$3 * 0.01</f>
        <v>3.8514587431595906E-6</v>
      </c>
      <c r="BI40" s="207">
        <f>INDEX($A$35:$H$42,MATCH($L40,$B$35:$B$42,0),MATCH($BC$34,$A$35:$H$35,0))*고양시_Modal_split!I$3 * 0.01</f>
        <v>1.0707055305983659E-3</v>
      </c>
      <c r="BJ40" s="207">
        <f>INDEX($A$35:$H$42,MATCH($L40,$B$35:$B$42,0),MATCH($BC$34,$A$35:$H$35,0))*고양시_Modal_split!J$3 * 0.01</f>
        <v>1.1723840414177794E-2</v>
      </c>
      <c r="BK40" s="207">
        <f>INDEX($A$35:$H$42,MATCH($L40,$B$35:$B$42,0),MATCH($BC$34,$A$35:$H$35,0))*고양시_Modal_split!K$3 * 0.01</f>
        <v>5.7771881147393846E-5</v>
      </c>
      <c r="BL40" s="207">
        <f>INDEX($A$35:$H$42,MATCH($L40,$B$35:$B$42,0),MATCH($BC$34,$A$35:$H$35,0))*고양시_Modal_split!L$3 * 0.01</f>
        <v>1.1631405404341961E-3</v>
      </c>
      <c r="BM40" s="207">
        <f>INDEX($A$35:$H$42,MATCH($L40,$B$35:$B$42,0),MATCH($BC$34,$A$35:$H$35,0))*고양시_Modal_split!M$3 * 0.01</f>
        <v>8.8583551092670577E-5</v>
      </c>
      <c r="BN40" s="207">
        <f>INDEX($A$35:$H$42,MATCH($L40,$B$35:$B$42,0),MATCH($BC$34,$A$35:$H$35,0))*고양시_Modal_split!N$3 * 0.01</f>
        <v>3.8514587431595904E-5</v>
      </c>
      <c r="BO40" s="207">
        <f>INDEX($A$35:$H$42,MATCH($L40,$B$35:$B$42,0),MATCH($BC$34,$A$35:$H$35,0))*고양시_Modal_split!O$3 * 0.01</f>
        <v>6.9326257376872615E-5</v>
      </c>
      <c r="BP40" s="207">
        <f>INDEX($A$35:$H$42,MATCH($L40,$B$35:$B$42,0),MATCH($BC$34,$A$35:$H$35,0))*고양시_Modal_split!P$3 * 0.01</f>
        <v>3.8514587431595901E-2</v>
      </c>
      <c r="BQ40" s="207">
        <f>INDEX($A$35:$H$42,MATCH($L40,$B$35:$B$42,0),MATCH($BQ$34,$A$35:$H$35,0))*고양시_Modal_split!C$3 * 0.01</f>
        <v>3.0554906029066088E-4</v>
      </c>
      <c r="BR40" s="207">
        <f>INDEX($A$35:$H$42,MATCH($L40,$B$35:$B$42,0),MATCH($BQ$34,$A$35:$H$35,0))*고양시_Modal_split!D$3 * 0.01</f>
        <v>5.1321329662392084E-2</v>
      </c>
      <c r="BS40" s="207">
        <f>INDEX($A$35:$H$42,MATCH($L40,$B$35:$B$42,0),MATCH($BQ$34,$A$35:$H$35,0))*고양시_Modal_split!E$3 * 0.01</f>
        <v>6.209193403763788E-3</v>
      </c>
      <c r="BT40" s="207">
        <f>INDEX($A$35:$H$42,MATCH($L40,$B$35:$B$42,0),MATCH($BQ$34,$A$35:$H$35,0))*고양시_Modal_split!F$3 * 0.01</f>
        <v>1.0006731724519144E-2</v>
      </c>
      <c r="BU40" s="207">
        <f>INDEX($A$35:$H$42,MATCH($L40,$B$35:$B$42,0),MATCH($BQ$34,$A$35:$H$35,0))*고양시_Modal_split!G$3 * 0.01</f>
        <v>1.0039469123836E-3</v>
      </c>
      <c r="BV40" s="207">
        <f>INDEX($A$35:$H$42,MATCH($L40,$B$35:$B$42,0),MATCH($BQ$34,$A$35:$H$35,0))*고양시_Modal_split!H$3 * 0.01</f>
        <v>1.0912466438952177E-5</v>
      </c>
      <c r="BW40" s="207">
        <f>INDEX($A$35:$H$42,MATCH($L40,$B$35:$B$42,0),MATCH($BQ$34,$A$35:$H$35,0))*고양시_Modal_split!I$3 * 0.01</f>
        <v>3.0336656700287045E-3</v>
      </c>
      <c r="BX40" s="207">
        <f>INDEX($A$35:$H$42,MATCH($L40,$B$35:$B$42,0),MATCH($BQ$34,$A$35:$H$35,0))*고양시_Modal_split!J$3 * 0.01</f>
        <v>3.3217547840170426E-2</v>
      </c>
      <c r="BY40" s="207">
        <f>INDEX($A$35:$H$42,MATCH($L40,$B$35:$B$42,0),MATCH($BQ$34,$A$35:$H$35,0))*고양시_Modal_split!K$3 * 0.01</f>
        <v>1.6368699658428265E-4</v>
      </c>
      <c r="BZ40" s="207">
        <f>INDEX($A$35:$H$42,MATCH($L40,$B$35:$B$42,0),MATCH($BQ$34,$A$35:$H$35,0))*고양시_Modal_split!L$3 * 0.01</f>
        <v>3.295564864563557E-3</v>
      </c>
      <c r="CA40" s="207">
        <f>INDEX($A$35:$H$42,MATCH($L40,$B$35:$B$42,0),MATCH($BQ$34,$A$35:$H$35,0))*고양시_Modal_split!M$3 * 0.01</f>
        <v>2.509867280959E-4</v>
      </c>
      <c r="CB40" s="207">
        <f>INDEX($A$35:$H$42,MATCH($L40,$B$35:$B$42,0),MATCH($BQ$34,$A$35:$H$35,0))*고양시_Modal_split!N$3 * 0.01</f>
        <v>1.0912466438952176E-4</v>
      </c>
      <c r="CC40" s="207">
        <f>INDEX($A$35:$H$42,MATCH($L40,$B$35:$B$42,0),MATCH($BQ$34,$A$35:$H$35,0))*고양시_Modal_split!O$3 * 0.01</f>
        <v>1.9642439590113918E-4</v>
      </c>
      <c r="CD40" s="207">
        <f>INDEX($A$35:$H$42,MATCH($L40,$B$35:$B$42,0),MATCH($BQ$34,$A$35:$H$35,0))*고양시_Modal_split!P$3 * 0.01</f>
        <v>0.10912466438952176</v>
      </c>
      <c r="CE40" s="304">
        <f t="shared" si="10"/>
        <v>1.0526973933349353</v>
      </c>
      <c r="CF40" s="304">
        <f t="shared" si="5"/>
        <v>176.81556574479288</v>
      </c>
      <c r="CG40" s="304">
        <f t="shared" si="5"/>
        <v>21.392314885984931</v>
      </c>
      <c r="CH40" s="304">
        <f t="shared" si="5"/>
        <v>34.475839631719126</v>
      </c>
      <c r="CI40" s="304">
        <f t="shared" si="5"/>
        <v>3.4588628638147867</v>
      </c>
      <c r="CJ40" s="304">
        <f t="shared" si="5"/>
        <v>3.7596335476247696E-2</v>
      </c>
      <c r="CK40" s="304">
        <f t="shared" si="5"/>
        <v>10.451781262396857</v>
      </c>
      <c r="CL40" s="304">
        <f t="shared" si="5"/>
        <v>114.44324518969799</v>
      </c>
      <c r="CM40" s="304">
        <f t="shared" si="5"/>
        <v>0.5639450321437155</v>
      </c>
      <c r="CN40" s="304">
        <f t="shared" si="5"/>
        <v>11.354093313826803</v>
      </c>
      <c r="CO40" s="304">
        <f t="shared" si="5"/>
        <v>0.86471571595369667</v>
      </c>
      <c r="CP40" s="304">
        <f t="shared" si="5"/>
        <v>0.37596335476247694</v>
      </c>
      <c r="CQ40" s="304">
        <f t="shared" si="5"/>
        <v>0.6767340385724584</v>
      </c>
      <c r="CR40" s="304">
        <f t="shared" si="5"/>
        <v>375.96335476247697</v>
      </c>
      <c r="CS40" s="305">
        <f t="shared" si="11"/>
        <v>0</v>
      </c>
      <c r="CV40" s="265"/>
      <c r="CW40" s="265" t="s">
        <v>716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17.302080625151977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1.4311979664432867E-4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3.9787303467123371E-2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1.1110415370605777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106.87126283263697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1.1129186243186962E-3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0.30939137756059754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6.8626666756232968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5.1379385465177538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4.9330510994793256E-5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1.3713882056552523E-2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0.32992928791162268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1.3318684168440847E-2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1.3377765693503267E-7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3.7190188627939075E-5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8.552503973780853E-4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4.0731214017771494E-2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3.7903669464925934E-7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1.0537220111249408E-4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2.6155276702885372E-3</v>
      </c>
      <c r="DR40" s="270">
        <f t="shared" si="12"/>
        <v>129.3653319024929</v>
      </c>
      <c r="DS40" s="270">
        <f t="shared" si="6"/>
        <v>1.3058817463094026E-3</v>
      </c>
      <c r="DT40" s="270">
        <f t="shared" si="6"/>
        <v>0.36303512547401384</v>
      </c>
      <c r="DU40" s="270">
        <f t="shared" si="6"/>
        <v>8.3071082786631649</v>
      </c>
      <c r="DW40" s="278"/>
      <c r="DX40" s="278" t="s">
        <v>716</v>
      </c>
      <c r="DY40" s="281">
        <f t="shared" si="13"/>
        <v>137.67244018115605</v>
      </c>
      <c r="DZ40" s="281">
        <f t="shared" si="14"/>
        <v>0.36434100722032325</v>
      </c>
      <c r="EB40" s="278"/>
      <c r="EC40" s="278" t="s">
        <v>673</v>
      </c>
      <c r="ED40" s="281">
        <f t="shared" si="15"/>
        <v>137.67244018115605</v>
      </c>
      <c r="EE40" s="281">
        <f t="shared" si="7"/>
        <v>0.36434100722032325</v>
      </c>
    </row>
    <row r="41" spans="1:157" ht="37.5">
      <c r="A41" s="205" t="s">
        <v>702</v>
      </c>
      <c r="B41" s="205" t="s">
        <v>721</v>
      </c>
      <c r="C41" s="400">
        <f>$D13*KTDB_TripDistribution_2050!L$12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4.7800683821232282</v>
      </c>
      <c r="D41" s="400">
        <f>$D13*KTDB_TripDistribution_2050!M$12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37.170449181131396</v>
      </c>
      <c r="E41" s="400">
        <f>$D13*KTDB_TripDistribution_2050!N$12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1.6475932848493013</v>
      </c>
      <c r="F41" s="400">
        <f>$D13*KTDB_TripDistribution_2050!O$12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4.4680495860320076E-3</v>
      </c>
      <c r="G41" s="400">
        <f>$D13*KTDB_TripDistribution_2050!P$12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1.2659473827090697E-2</v>
      </c>
      <c r="H41" s="400">
        <f>$D13*KTDB_TripDistribution_2050!Q$12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43.615238371517044</v>
      </c>
      <c r="K41" s="206"/>
      <c r="L41" s="206" t="s">
        <v>720</v>
      </c>
      <c r="M41" s="206">
        <f>INDEX($A$35:$H$42,MATCH($L41,$B$35:$B$42,0),MATCH($M$34,$A$35:$H$35,0))*고양시_Modal_split!C$3 * 0.01</f>
        <v>1.3384191469945038E-2</v>
      </c>
      <c r="N41" s="206">
        <f>INDEX($A$35:$H$42,MATCH($L41,$B$35:$B$42,0),MATCH($M$34,$A$35:$H$35,0))*고양시_Modal_split!D$3 * 0.01</f>
        <v>2.248066160112554</v>
      </c>
      <c r="O41" s="206">
        <f>INDEX($A$35:$H$42,MATCH($L41,$B$35:$B$42,0),MATCH($M$34,$A$35:$H$35,0))*고양시_Modal_split!E$3 * 0.01</f>
        <v>0.27198589094281167</v>
      </c>
      <c r="P41" s="206">
        <f>INDEX($A$35:$H$42,MATCH($L41,$B$35:$B$42,0),MATCH($M$34,$A$35:$H$35,0))*고양시_Modal_split!F$3 * 0.01</f>
        <v>0.43833227064070002</v>
      </c>
      <c r="Q41" s="206">
        <f>INDEX($A$35:$H$42,MATCH($L41,$B$35:$B$42,0),MATCH($M$34,$A$35:$H$35,0))*고양시_Modal_split!G$3 * 0.01</f>
        <v>4.397662911553369E-2</v>
      </c>
      <c r="R41" s="206">
        <f>INDEX($A$35:$H$42,MATCH($L41,$B$35:$B$42,0),MATCH($M$34,$A$35:$H$35,0))*고양시_Modal_split!H$3 * 0.01</f>
        <v>4.780068382123228E-4</v>
      </c>
      <c r="S41" s="206">
        <f>INDEX($A$35:$H$42,MATCH($L41,$B$35:$B$42,0),MATCH($M$34,$A$35:$H$35,0))*고양시_Modal_split!I$3 * 0.01</f>
        <v>0.13288590102302572</v>
      </c>
      <c r="T41" s="206">
        <f>INDEX($A$35:$H$42,MATCH($L41,$B$35:$B$42,0),MATCH($M$34,$A$35:$H$35,0))*고양시_Modal_split!J$3 * 0.01</f>
        <v>1.4550528155183107</v>
      </c>
      <c r="U41" s="206">
        <f>INDEX($A$35:$H$42,MATCH($L41,$B$35:$B$42,0),MATCH($M$34,$A$35:$H$35,0))*고양시_Modal_split!K$3 * 0.01</f>
        <v>7.1701025731848427E-3</v>
      </c>
      <c r="V41" s="206">
        <f>INDEX($A$35:$H$42,MATCH($L41,$B$35:$B$42,0),MATCH($M$34,$A$35:$H$35,0))*고양시_Modal_split!L$3 * 0.01</f>
        <v>0.14435806514012151</v>
      </c>
      <c r="W41" s="206">
        <f>INDEX($A$35:$H$42,MATCH($L41,$B$35:$B$42,0),MATCH($M$34,$A$35:$H$35,0))*고양시_Modal_split!M$3 * 0.01</f>
        <v>1.0994157278883422E-2</v>
      </c>
      <c r="X41" s="206">
        <f>INDEX($A$35:$H$42,MATCH($L41,$B$35:$B$42,0),MATCH($M$34,$A$35:$H$35,0))*고양시_Modal_split!N$3 * 0.01</f>
        <v>4.7800683821232282E-3</v>
      </c>
      <c r="Y41" s="206">
        <f>INDEX($A$35:$H$42,MATCH($L41,$B$35:$B$42,0),MATCH($M$34,$A$35:$H$35,0))*고양시_Modal_split!O$3 * 0.01</f>
        <v>8.6041230878218106E-3</v>
      </c>
      <c r="Z41" s="209">
        <f>INDEX($A$35:$H$42,MATCH($L41,$B$35:$B$42,0),MATCH($M$34,$A$35:$H$35,0))*고양시_Modal_split!P$3 * 0.01</f>
        <v>4.7800683821232282</v>
      </c>
      <c r="AA41" s="207">
        <f>INDEX($A$35:$H$42,MATCH($L41,$B$35:$B$42,0),MATCH($AA$34,$A$35:$H$35,0))*고양시_Modal_split!C$3 * 0.01</f>
        <v>0.1040772577071679</v>
      </c>
      <c r="AB41" s="207">
        <f>INDEX($A$35:$H$42,MATCH($L41,$B$35:$B$42,0),MATCH($AA$34,$A$35:$H$35,0))*고양시_Modal_split!D$3 * 0.01</f>
        <v>17.481262249886097</v>
      </c>
      <c r="AC41" s="207">
        <f>INDEX($A$35:$H$42,MATCH($L41,$B$35:$B$42,0),MATCH($AA$34,$A$35:$H$35,0))*고양시_Modal_split!E$3 * 0.01</f>
        <v>2.1149985584063762</v>
      </c>
      <c r="AD41" s="207">
        <f>INDEX($A$35:$H$42,MATCH($L41,$B$35:$B$42,0),MATCH($AA$34,$A$35:$H$35,0))*고양시_Modal_split!F$3 * 0.01</f>
        <v>3.4085301899097487</v>
      </c>
      <c r="AE41" s="207">
        <f>INDEX($A$35:$H$42,MATCH($L41,$B$35:$B$42,0),MATCH($AA$34,$A$35:$H$35,0))*고양시_Modal_split!G$3 * 0.01</f>
        <v>0.34196813246640878</v>
      </c>
      <c r="AF41" s="207">
        <f>INDEX($A$35:$H$42,MATCH($L41,$B$35:$B$42,0),MATCH($AA$34,$A$35:$H$35,0))*고양시_Modal_split!H$3 * 0.01</f>
        <v>3.7170449181131398E-3</v>
      </c>
      <c r="AG41" s="207">
        <f>INDEX($A$35:$H$42,MATCH($L41,$B$35:$B$42,0),MATCH($AA$34,$A$35:$H$35,0))*고양시_Modal_split!I$3 * 0.01</f>
        <v>1.0333384872354527</v>
      </c>
      <c r="AH41" s="207">
        <f>INDEX($A$35:$H$42,MATCH($L41,$B$35:$B$42,0),MATCH($AA$34,$A$35:$H$35,0))*고양시_Modal_split!J$3 * 0.01</f>
        <v>11.314684730736397</v>
      </c>
      <c r="AI41" s="207">
        <f>INDEX($A$35:$H$42,MATCH($L41,$B$35:$B$42,0),MATCH($AA$34,$A$35:$H$35,0))*고양시_Modal_split!K$3 * 0.01</f>
        <v>5.5755673771697094E-2</v>
      </c>
      <c r="AJ41" s="207">
        <f>INDEX($A$35:$H$42,MATCH($L41,$B$35:$B$42,0),MATCH($AA$34,$A$35:$H$35,0))*고양시_Modal_split!L$3 * 0.01</f>
        <v>1.1225475652701682</v>
      </c>
      <c r="AK41" s="207">
        <f>INDEX($A$35:$H$42,MATCH($L41,$B$35:$B$42,0),MATCH($AA$34,$A$35:$H$35,0))*고양시_Modal_split!M$3 * 0.01</f>
        <v>8.5492033116602195E-2</v>
      </c>
      <c r="AL41" s="207">
        <f>INDEX($A$35:$H$42,MATCH($L41,$B$35:$B$42,0),MATCH($AA$34,$A$35:$H$35,0))*고양시_Modal_split!N$3 * 0.01</f>
        <v>3.7170449181131396E-2</v>
      </c>
      <c r="AM41" s="207">
        <f>INDEX($A$35:$H$42,MATCH($L41,$B$35:$B$42,0),MATCH($AA$34,$A$35:$H$35,0))*고양시_Modal_split!O$3 * 0.01</f>
        <v>6.6906808526036518E-2</v>
      </c>
      <c r="AN41" s="207">
        <f>INDEX($A$35:$H$42,MATCH($L41,$B$35:$B$42,0),MATCH($AA$34,$A$35:$H$35,0))*고양시_Modal_split!P$3 * 0.01</f>
        <v>37.170449181131396</v>
      </c>
      <c r="AO41" s="303">
        <f>INDEX($A$35:$H$42,MATCH($L41,$B$35:$B$42,0),MATCH($AO$34,$A$35:$H$35,0))*고양시_Modal_split!C$3 * 0.01</f>
        <v>4.6132611975780438E-3</v>
      </c>
      <c r="AP41" s="303">
        <f>INDEX($A$35:$H$42,MATCH($L41,$B$35:$B$42,0),MATCH($AO$34,$A$35:$H$35,0))*고양시_Modal_split!D$3 * 0.01</f>
        <v>0.77486312186462647</v>
      </c>
      <c r="AQ41" s="303">
        <f>INDEX($A$35:$H$42,MATCH($L41,$B$35:$B$42,0),MATCH($AO$34,$A$35:$H$35,0))*고양시_Modal_split!E$3 * 0.01</f>
        <v>9.3748057907925231E-2</v>
      </c>
      <c r="AR41" s="303">
        <f>INDEX($A$35:$H$42,MATCH($L41,$B$35:$B$42,0),MATCH($AO$34,$A$35:$H$35,0))*고양시_Modal_split!F$3 * 0.01</f>
        <v>0.15108430422068092</v>
      </c>
      <c r="AS41" s="303">
        <f>INDEX($A$35:$H$42,MATCH($L41,$B$35:$B$42,0),MATCH($AO$34,$A$35:$H$35,0))*고양시_Modal_split!G$3 * 0.01</f>
        <v>1.5157858220613572E-2</v>
      </c>
      <c r="AT41" s="303">
        <f>INDEX($A$35:$H$42,MATCH($L41,$B$35:$B$42,0),MATCH($AO$34,$A$35:$H$35,0))*고양시_Modal_split!H$3 * 0.01</f>
        <v>1.6475932848493015E-4</v>
      </c>
      <c r="AU41" s="303">
        <f>INDEX($A$35:$H$42,MATCH($L41,$B$35:$B$42,0),MATCH($AO$34,$A$35:$H$35,0))*고양시_Modal_split!I$3 * 0.01</f>
        <v>4.5803093318810578E-2</v>
      </c>
      <c r="AV41" s="303">
        <f>INDEX($A$35:$H$42,MATCH($L41,$B$35:$B$42,0),MATCH($AO$34,$A$35:$H$35,0))*고양시_Modal_split!J$3 * 0.01</f>
        <v>0.50152739590812734</v>
      </c>
      <c r="AW41" s="303">
        <f>INDEX($A$35:$H$42,MATCH($L41,$B$35:$B$42,0),MATCH($AO$34,$A$35:$H$35,0))*고양시_Modal_split!K$3 * 0.01</f>
        <v>2.4713899272739521E-3</v>
      </c>
      <c r="AX41" s="303">
        <f>INDEX($A$35:$H$42,MATCH($L41,$B$35:$B$42,0),MATCH($AO$34,$A$35:$H$35,0))*고양시_Modal_split!L$3 * 0.01</f>
        <v>4.97573172024489E-2</v>
      </c>
      <c r="AY41" s="303">
        <f>INDEX($A$35:$H$42,MATCH($L41,$B$35:$B$42,0),MATCH($AO$34,$A$35:$H$35,0))*고양시_Modal_split!M$3 * 0.01</f>
        <v>3.7894645551533931E-3</v>
      </c>
      <c r="AZ41" s="303">
        <f>INDEX($A$35:$H$42,MATCH($L41,$B$35:$B$42,0),MATCH($AO$34,$A$35:$H$35,0))*고양시_Modal_split!N$3 * 0.01</f>
        <v>1.6475932848493014E-3</v>
      </c>
      <c r="BA41" s="207">
        <f>INDEX($A$35:$H$42,MATCH($L41,$B$35:$B$42,0),MATCH($AO$34,$A$35:$H$35,0))*고양시_Modal_split!O$3 * 0.01</f>
        <v>2.9656679127287424E-3</v>
      </c>
      <c r="BB41" s="207">
        <f>INDEX($A$35:$H$42,MATCH($L41,$B$35:$B$42,0),MATCH($AO$34,$A$35:$H$35,0))*고양시_Modal_split!P$3 * 0.01</f>
        <v>1.6475932848493013</v>
      </c>
      <c r="BC41" s="207">
        <f>INDEX($A$35:$H$42,MATCH($L41,$B$35:$B$42,0),MATCH($BC$34,$A$35:$H$35,0))*고양시_Modal_split!C$3 * 0.01</f>
        <v>1.2510538840889619E-5</v>
      </c>
      <c r="BD41" s="207">
        <f>INDEX($A$35:$H$42,MATCH($L41,$B$35:$B$42,0),MATCH($BC$34,$A$35:$H$35,0))*고양시_Modal_split!D$3 * 0.01</f>
        <v>2.1013237203108531E-3</v>
      </c>
      <c r="BE41" s="207">
        <f>INDEX($A$35:$H$42,MATCH($L41,$B$35:$B$42,0),MATCH($BC$34,$A$35:$H$35,0))*고양시_Modal_split!E$3 * 0.01</f>
        <v>2.5423202144522121E-4</v>
      </c>
      <c r="BF41" s="207">
        <f>INDEX($A$35:$H$42,MATCH($L41,$B$35:$B$42,0),MATCH($BC$34,$A$35:$H$35,0))*고양시_Modal_split!F$3 * 0.01</f>
        <v>4.0972014703913513E-4</v>
      </c>
      <c r="BG41" s="207">
        <f>INDEX($A$35:$H$42,MATCH($L41,$B$35:$B$42,0),MATCH($BC$34,$A$35:$H$35,0))*고양시_Modal_split!G$3 * 0.01</f>
        <v>4.1106056191494467E-5</v>
      </c>
      <c r="BH41" s="207">
        <f>INDEX($A$35:$H$42,MATCH($L41,$B$35:$B$42,0),MATCH($BC$34,$A$35:$H$35,0))*고양시_Modal_split!H$3 * 0.01</f>
        <v>4.4680495860320074E-7</v>
      </c>
      <c r="BI41" s="207">
        <f>INDEX($A$35:$H$42,MATCH($L41,$B$35:$B$42,0),MATCH($BC$34,$A$35:$H$35,0))*고양시_Modal_split!I$3 * 0.01</f>
        <v>1.2421177849168981E-4</v>
      </c>
      <c r="BJ41" s="207">
        <f>INDEX($A$35:$H$42,MATCH($L41,$B$35:$B$42,0),MATCH($BC$34,$A$35:$H$35,0))*고양시_Modal_split!J$3 * 0.01</f>
        <v>1.3600742939881433E-3</v>
      </c>
      <c r="BK41" s="207">
        <f>INDEX($A$35:$H$42,MATCH($L41,$B$35:$B$42,0),MATCH($BC$34,$A$35:$H$35,0))*고양시_Modal_split!K$3 * 0.01</f>
        <v>6.7020743790480108E-6</v>
      </c>
      <c r="BL41" s="207">
        <f>INDEX($A$35:$H$42,MATCH($L41,$B$35:$B$42,0),MATCH($BC$34,$A$35:$H$35,0))*고양시_Modal_split!L$3 * 0.01</f>
        <v>1.3493509749816664E-4</v>
      </c>
      <c r="BM41" s="207">
        <f>INDEX($A$35:$H$42,MATCH($L41,$B$35:$B$42,0),MATCH($BC$34,$A$35:$H$35,0))*고양시_Modal_split!M$3 * 0.01</f>
        <v>1.0276514047873617E-5</v>
      </c>
      <c r="BN41" s="207">
        <f>INDEX($A$35:$H$42,MATCH($L41,$B$35:$B$42,0),MATCH($BC$34,$A$35:$H$35,0))*고양시_Modal_split!N$3 * 0.01</f>
        <v>4.468049586032008E-6</v>
      </c>
      <c r="BO41" s="207">
        <f>INDEX($A$35:$H$42,MATCH($L41,$B$35:$B$42,0),MATCH($BC$34,$A$35:$H$35,0))*고양시_Modal_split!O$3 * 0.01</f>
        <v>8.0424892548576139E-6</v>
      </c>
      <c r="BP41" s="207">
        <f>INDEX($A$35:$H$42,MATCH($L41,$B$35:$B$42,0),MATCH($BC$34,$A$35:$H$35,0))*고양시_Modal_split!P$3 * 0.01</f>
        <v>4.4680495860320076E-3</v>
      </c>
      <c r="BQ41" s="207">
        <f>INDEX($A$35:$H$42,MATCH($L41,$B$35:$B$42,0),MATCH($BQ$34,$A$35:$H$35,0))*고양시_Modal_split!C$3 * 0.01</f>
        <v>3.5446526715853949E-5</v>
      </c>
      <c r="BR41" s="207">
        <f>INDEX($A$35:$H$42,MATCH($L41,$B$35:$B$42,0),MATCH($BQ$34,$A$35:$H$35,0))*고양시_Modal_split!D$3 * 0.01</f>
        <v>5.953750540880755E-3</v>
      </c>
      <c r="BS41" s="207">
        <f>INDEX($A$35:$H$42,MATCH($L41,$B$35:$B$42,0),MATCH($BQ$34,$A$35:$H$35,0))*고양시_Modal_split!E$3 * 0.01</f>
        <v>7.2032406076146058E-4</v>
      </c>
      <c r="BT41" s="207">
        <f>INDEX($A$35:$H$42,MATCH($L41,$B$35:$B$42,0),MATCH($BQ$34,$A$35:$H$35,0))*고양시_Modal_split!F$3 * 0.01</f>
        <v>1.160873749944217E-3</v>
      </c>
      <c r="BU41" s="207">
        <f>INDEX($A$35:$H$42,MATCH($L41,$B$35:$B$42,0),MATCH($BQ$34,$A$35:$H$35,0))*고양시_Modal_split!G$3 * 0.01</f>
        <v>1.164671592092344E-4</v>
      </c>
      <c r="BV41" s="207">
        <f>INDEX($A$35:$H$42,MATCH($L41,$B$35:$B$42,0),MATCH($BQ$34,$A$35:$H$35,0))*고양시_Modal_split!H$3 * 0.01</f>
        <v>1.2659473827090699E-6</v>
      </c>
      <c r="BW41" s="207">
        <f>INDEX($A$35:$H$42,MATCH($L41,$B$35:$B$42,0),MATCH($BQ$34,$A$35:$H$35,0))*고양시_Modal_split!I$3 * 0.01</f>
        <v>3.5193337239312141E-4</v>
      </c>
      <c r="BX41" s="207">
        <f>INDEX($A$35:$H$42,MATCH($L41,$B$35:$B$42,0),MATCH($BQ$34,$A$35:$H$35,0))*고양시_Modal_split!J$3 * 0.01</f>
        <v>3.8535438329664086E-3</v>
      </c>
      <c r="BY41" s="207">
        <f>INDEX($A$35:$H$42,MATCH($L41,$B$35:$B$42,0),MATCH($BQ$34,$A$35:$H$35,0))*고양시_Modal_split!K$3 * 0.01</f>
        <v>1.8989210740636046E-5</v>
      </c>
      <c r="BZ41" s="207">
        <f>INDEX($A$35:$H$42,MATCH($L41,$B$35:$B$42,0),MATCH($BQ$34,$A$35:$H$35,0))*고양시_Modal_split!L$3 * 0.01</f>
        <v>3.8231610957813905E-4</v>
      </c>
      <c r="CA41" s="207">
        <f>INDEX($A$35:$H$42,MATCH($L41,$B$35:$B$42,0),MATCH($BQ$34,$A$35:$H$35,0))*고양시_Modal_split!M$3 * 0.01</f>
        <v>2.91167898023086E-5</v>
      </c>
      <c r="CB41" s="207">
        <f>INDEX($A$35:$H$42,MATCH($L41,$B$35:$B$42,0),MATCH($BQ$34,$A$35:$H$35,0))*고양시_Modal_split!N$3 * 0.01</f>
        <v>1.2659473827090699E-5</v>
      </c>
      <c r="CC41" s="207">
        <f>INDEX($A$35:$H$42,MATCH($L41,$B$35:$B$42,0),MATCH($BQ$34,$A$35:$H$35,0))*고양시_Modal_split!O$3 * 0.01</f>
        <v>2.2787052888763255E-5</v>
      </c>
      <c r="CD41" s="207">
        <f>INDEX($A$35:$H$42,MATCH($L41,$B$35:$B$42,0),MATCH($BQ$34,$A$35:$H$35,0))*고양시_Modal_split!P$3 * 0.01</f>
        <v>1.2659473827090697E-2</v>
      </c>
      <c r="CE41" s="304">
        <f t="shared" si="10"/>
        <v>0.12212266744024773</v>
      </c>
      <c r="CF41" s="304">
        <f t="shared" si="5"/>
        <v>20.512246606124467</v>
      </c>
      <c r="CG41" s="304">
        <f t="shared" si="5"/>
        <v>2.4817070633393201</v>
      </c>
      <c r="CH41" s="304">
        <f t="shared" si="5"/>
        <v>3.999517358668113</v>
      </c>
      <c r="CI41" s="304">
        <f t="shared" si="5"/>
        <v>0.40126019301795673</v>
      </c>
      <c r="CJ41" s="304">
        <f t="shared" si="5"/>
        <v>4.3615238371517047E-3</v>
      </c>
      <c r="CK41" s="304">
        <f t="shared" si="5"/>
        <v>1.2125036267281737</v>
      </c>
      <c r="CL41" s="304">
        <f t="shared" si="5"/>
        <v>13.276478560289789</v>
      </c>
      <c r="CM41" s="304">
        <f t="shared" si="5"/>
        <v>6.542285755727556E-2</v>
      </c>
      <c r="CN41" s="304">
        <f t="shared" si="5"/>
        <v>1.3171801988198149</v>
      </c>
      <c r="CO41" s="304">
        <f t="shared" si="5"/>
        <v>0.10031504825448918</v>
      </c>
      <c r="CP41" s="304">
        <f t="shared" si="5"/>
        <v>4.3615238371517047E-2</v>
      </c>
      <c r="CQ41" s="304">
        <f t="shared" si="5"/>
        <v>7.8507429068730691E-2</v>
      </c>
      <c r="CR41" s="304">
        <f t="shared" si="5"/>
        <v>43.615238371517044</v>
      </c>
      <c r="CS41" s="305">
        <f t="shared" si="11"/>
        <v>0</v>
      </c>
      <c r="CV41" s="267"/>
      <c r="CW41" s="267" t="s">
        <v>720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2.0072019286719232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1.6603224668715625E-5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4.6156964579029429E-3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0.12889112958939419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12.398058333252552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1.2910888913209934E-4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3.5892271178723609E-2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0.79613302501430372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0.59604855528048184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5.7227970991639511E-6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1.5909375935675783E-3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3.8274859386499153E-2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1.5450909708168035E-3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1.5519449760444626E-8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4.3144070334036054E-6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9.9216983454534287E-5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4.725198841968853E-3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4.397177432125981E-8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1.2224153261310227E-5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3.0342548379217382E-4</v>
      </c>
      <c r="DR41" s="270">
        <f t="shared" si="12"/>
        <v>15.007579107017744</v>
      </c>
      <c r="DS41" s="270">
        <f t="shared" si="6"/>
        <v>1.514944021240606E-4</v>
      </c>
      <c r="DT41" s="270">
        <f t="shared" si="6"/>
        <v>4.2115443790488843E-2</v>
      </c>
      <c r="DU41" s="270">
        <f t="shared" si="6"/>
        <v>0.96370165645744366</v>
      </c>
      <c r="DW41" s="278"/>
      <c r="DX41" s="278" t="s">
        <v>720</v>
      </c>
      <c r="DY41" s="281">
        <f t="shared" si="13"/>
        <v>15.971280763475187</v>
      </c>
      <c r="DZ41" s="281">
        <f t="shared" si="14"/>
        <v>4.2266938192612902E-2</v>
      </c>
      <c r="EB41" s="278"/>
      <c r="EC41" s="278" t="s">
        <v>13</v>
      </c>
      <c r="ED41" s="281">
        <f t="shared" si="15"/>
        <v>15.971280763475187</v>
      </c>
      <c r="EE41" s="281">
        <f t="shared" si="7"/>
        <v>4.2266938192612902E-2</v>
      </c>
    </row>
    <row r="42" spans="1:157" ht="37.5">
      <c r="A42" s="205" t="s">
        <v>702</v>
      </c>
      <c r="B42" s="205" t="s">
        <v>723</v>
      </c>
      <c r="C42" s="400">
        <f>$D14*KTDB_TripDistribution_2050!L$12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28.680410292739374</v>
      </c>
      <c r="D42" s="400">
        <f>$D14*KTDB_TripDistribution_2050!M$12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223.02269508678833</v>
      </c>
      <c r="E42" s="400">
        <f>$D14*KTDB_TripDistribution_2050!N$12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9.8855597090958085</v>
      </c>
      <c r="F42" s="400">
        <f>$D14*KTDB_TripDistribution_2050!O$12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2.6808297516192053E-2</v>
      </c>
      <c r="G42" s="400">
        <f>$D14*KTDB_TripDistribution_2050!P$12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7.595684296254418E-2</v>
      </c>
      <c r="H42" s="400">
        <f>$D14*KTDB_TripDistribution_2050!Q$12 * (1+KTDB_발생량도착량_증가율!$C$8) * (1+KTDB_발생량도착량_증가율!$D$7*5) * (1+KTDB_발생량도착량_증가율!$E$7*5) * (1+KTDB_발생량도착량_증가율!$F$7*5) * (1+KTDB_발생량도착량_증가율!$G$7*5)* (1+KTDB_발생량도착량_증가율!$H$7*5)</f>
        <v>261.6914302291022</v>
      </c>
      <c r="I42" s="56"/>
      <c r="J42" s="56"/>
      <c r="K42" s="206"/>
      <c r="L42" s="206" t="s">
        <v>722</v>
      </c>
      <c r="M42" s="206">
        <f>INDEX($A$35:$H$42,MATCH($L42,$B$35:$B$42,0),MATCH($M$34,$A$35:$H$35,0))*고양시_Modal_split!C$3 * 0.01</f>
        <v>8.0305148819670241E-2</v>
      </c>
      <c r="N42" s="206">
        <f>INDEX($A$35:$H$42,MATCH($L42,$B$35:$B$42,0),MATCH($M$34,$A$35:$H$35,0))*고양시_Modal_split!D$3 * 0.01</f>
        <v>13.488396960675328</v>
      </c>
      <c r="O42" s="206">
        <f>INDEX($A$35:$H$42,MATCH($L42,$B$35:$B$42,0),MATCH($M$34,$A$35:$H$35,0))*고양시_Modal_split!E$3 * 0.01</f>
        <v>1.6319153456568702</v>
      </c>
      <c r="P42" s="206">
        <f>INDEX($A$35:$H$42,MATCH($L42,$B$35:$B$42,0),MATCH($M$34,$A$35:$H$35,0))*고양시_Modal_split!F$3 * 0.01</f>
        <v>2.6299936238442005</v>
      </c>
      <c r="Q42" s="206">
        <f>INDEX($A$35:$H$42,MATCH($L42,$B$35:$B$42,0),MATCH($M$34,$A$35:$H$35,0))*고양시_Modal_split!G$3 * 0.01</f>
        <v>0.26385977469320226</v>
      </c>
      <c r="R42" s="206">
        <f>INDEX($A$35:$H$42,MATCH($L42,$B$35:$B$42,0),MATCH($M$34,$A$35:$H$35,0))*고양시_Modal_split!H$3 * 0.01</f>
        <v>2.8680410292739374E-3</v>
      </c>
      <c r="S42" s="206">
        <f>INDEX($A$35:$H$42,MATCH($L42,$B$35:$B$42,0),MATCH($M$34,$A$35:$H$35,0))*고양시_Modal_split!I$3 * 0.01</f>
        <v>0.79731540613815455</v>
      </c>
      <c r="T42" s="206">
        <f>INDEX($A$35:$H$42,MATCH($L42,$B$35:$B$42,0),MATCH($M$34,$A$35:$H$35,0))*고양시_Modal_split!J$3 * 0.01</f>
        <v>8.7303168931098671</v>
      </c>
      <c r="U42" s="206">
        <f>INDEX($A$35:$H$42,MATCH($L42,$B$35:$B$42,0),MATCH($M$34,$A$35:$H$35,0))*고양시_Modal_split!K$3 * 0.01</f>
        <v>4.302061543910906E-2</v>
      </c>
      <c r="V42" s="206">
        <f>INDEX($A$35:$H$42,MATCH($L42,$B$35:$B$42,0),MATCH($M$34,$A$35:$H$35,0))*고양시_Modal_split!L$3 * 0.01</f>
        <v>0.86614839084072914</v>
      </c>
      <c r="W42" s="206">
        <f>INDEX($A$35:$H$42,MATCH($L42,$B$35:$B$42,0),MATCH($M$34,$A$35:$H$35,0))*고양시_Modal_split!M$3 * 0.01</f>
        <v>6.5964943673300566E-2</v>
      </c>
      <c r="X42" s="206">
        <f>INDEX($A$35:$H$42,MATCH($L42,$B$35:$B$42,0),MATCH($M$34,$A$35:$H$35,0))*고양시_Modal_split!N$3 * 0.01</f>
        <v>2.8680410292739378E-2</v>
      </c>
      <c r="Y42" s="206">
        <f>INDEX($A$35:$H$42,MATCH($L42,$B$35:$B$42,0),MATCH($M$34,$A$35:$H$35,0))*고양시_Modal_split!O$3 * 0.01</f>
        <v>5.162473852693087E-2</v>
      </c>
      <c r="Z42" s="209">
        <f>INDEX($A$35:$H$42,MATCH($L42,$B$35:$B$42,0),MATCH($M$34,$A$35:$H$35,0))*고양시_Modal_split!P$3 * 0.01</f>
        <v>28.680410292739374</v>
      </c>
      <c r="AA42" s="207">
        <f>INDEX($A$35:$H$42,MATCH($L42,$B$35:$B$42,0),MATCH($AA$34,$A$35:$H$35,0))*고양시_Modal_split!C$3 * 0.01</f>
        <v>0.62446354624300726</v>
      </c>
      <c r="AB42" s="207">
        <f>INDEX($A$35:$H$42,MATCH($L42,$B$35:$B$42,0),MATCH($AA$34,$A$35:$H$35,0))*고양시_Modal_split!D$3 * 0.01</f>
        <v>104.88757349931655</v>
      </c>
      <c r="AC42" s="207">
        <f>INDEX($A$35:$H$42,MATCH($L42,$B$35:$B$42,0),MATCH($AA$34,$A$35:$H$35,0))*고양시_Modal_split!E$3 * 0.01</f>
        <v>12.689991350438254</v>
      </c>
      <c r="AD42" s="207">
        <f>INDEX($A$35:$H$42,MATCH($L42,$B$35:$B$42,0),MATCH($AA$34,$A$35:$H$35,0))*고양시_Modal_split!F$3 * 0.01</f>
        <v>20.451181139458491</v>
      </c>
      <c r="AE42" s="207">
        <f>INDEX($A$35:$H$42,MATCH($L42,$B$35:$B$42,0),MATCH($AA$34,$A$35:$H$35,0))*고양시_Modal_split!G$3 * 0.01</f>
        <v>2.0518087947984527</v>
      </c>
      <c r="AF42" s="207">
        <f>INDEX($A$35:$H$42,MATCH($L42,$B$35:$B$42,0),MATCH($AA$34,$A$35:$H$35,0))*고양시_Modal_split!H$3 * 0.01</f>
        <v>2.2302269508678835E-2</v>
      </c>
      <c r="AG42" s="207">
        <f>INDEX($A$35:$H$42,MATCH($L42,$B$35:$B$42,0),MATCH($AA$34,$A$35:$H$35,0))*고양시_Modal_split!I$3 * 0.01</f>
        <v>6.200030923412716</v>
      </c>
      <c r="AH42" s="207">
        <f>INDEX($A$35:$H$42,MATCH($L42,$B$35:$B$42,0),MATCH($AA$34,$A$35:$H$35,0))*고양시_Modal_split!J$3 * 0.01</f>
        <v>67.888108384418373</v>
      </c>
      <c r="AI42" s="207">
        <f>INDEX($A$35:$H$42,MATCH($L42,$B$35:$B$42,0),MATCH($AA$34,$A$35:$H$35,0))*고양시_Modal_split!K$3 * 0.01</f>
        <v>0.33453404263018249</v>
      </c>
      <c r="AJ42" s="207">
        <f>INDEX($A$35:$H$42,MATCH($L42,$B$35:$B$42,0),MATCH($AA$34,$A$35:$H$35,0))*고양시_Modal_split!L$3 * 0.01</f>
        <v>6.7352853916210078</v>
      </c>
      <c r="AK42" s="207">
        <f>INDEX($A$35:$H$42,MATCH($L42,$B$35:$B$42,0),MATCH($AA$34,$A$35:$H$35,0))*고양시_Modal_split!M$3 * 0.01</f>
        <v>0.51295219869961317</v>
      </c>
      <c r="AL42" s="207">
        <f>INDEX($A$35:$H$42,MATCH($L42,$B$35:$B$42,0),MATCH($AA$34,$A$35:$H$35,0))*고양시_Modal_split!N$3 * 0.01</f>
        <v>0.22302269508678835</v>
      </c>
      <c r="AM42" s="207">
        <f>INDEX($A$35:$H$42,MATCH($L42,$B$35:$B$42,0),MATCH($AA$34,$A$35:$H$35,0))*고양시_Modal_split!O$3 * 0.01</f>
        <v>0.40144085115621897</v>
      </c>
      <c r="AN42" s="207">
        <f>INDEX($A$35:$H$42,MATCH($L42,$B$35:$B$42,0),MATCH($AA$34,$A$35:$H$35,0))*고양시_Modal_split!P$3 * 0.01</f>
        <v>223.02269508678833</v>
      </c>
      <c r="AO42" s="303">
        <f>INDEX($A$35:$H$42,MATCH($L42,$B$35:$B$42,0),MATCH($AO$34,$A$35:$H$35,0))*고양시_Modal_split!C$3 * 0.01</f>
        <v>2.7679567185468261E-2</v>
      </c>
      <c r="AP42" s="303">
        <f>INDEX($A$35:$H$42,MATCH($L42,$B$35:$B$42,0),MATCH($AO$34,$A$35:$H$35,0))*고양시_Modal_split!D$3 * 0.01</f>
        <v>4.6491787311877593</v>
      </c>
      <c r="AQ42" s="303">
        <f>INDEX($A$35:$H$42,MATCH($L42,$B$35:$B$42,0),MATCH($AO$34,$A$35:$H$35,0))*고양시_Modal_split!E$3 * 0.01</f>
        <v>0.5624883474475515</v>
      </c>
      <c r="AR42" s="303">
        <f>INDEX($A$35:$H$42,MATCH($L42,$B$35:$B$42,0),MATCH($AO$34,$A$35:$H$35,0))*고양시_Modal_split!F$3 * 0.01</f>
        <v>0.90650582532408563</v>
      </c>
      <c r="AS42" s="303">
        <f>INDEX($A$35:$H$42,MATCH($L42,$B$35:$B$42,0),MATCH($AO$34,$A$35:$H$35,0))*고양시_Modal_split!G$3 * 0.01</f>
        <v>9.0947149323681434E-2</v>
      </c>
      <c r="AT42" s="303">
        <f>INDEX($A$35:$H$42,MATCH($L42,$B$35:$B$42,0),MATCH($AO$34,$A$35:$H$35,0))*고양시_Modal_split!H$3 * 0.01</f>
        <v>9.8855597090958093E-4</v>
      </c>
      <c r="AU42" s="303">
        <f>INDEX($A$35:$H$42,MATCH($L42,$B$35:$B$42,0),MATCH($AO$34,$A$35:$H$35,0))*고양시_Modal_split!I$3 * 0.01</f>
        <v>0.27481855991286347</v>
      </c>
      <c r="AV42" s="303">
        <f>INDEX($A$35:$H$42,MATCH($L42,$B$35:$B$42,0),MATCH($AO$34,$A$35:$H$35,0))*고양시_Modal_split!J$3 * 0.01</f>
        <v>3.0091643754487643</v>
      </c>
      <c r="AW42" s="303">
        <f>INDEX($A$35:$H$42,MATCH($L42,$B$35:$B$42,0),MATCH($AO$34,$A$35:$H$35,0))*고양시_Modal_split!K$3 * 0.01</f>
        <v>1.4828339563643713E-2</v>
      </c>
      <c r="AX42" s="303">
        <f>INDEX($A$35:$H$42,MATCH($L42,$B$35:$B$42,0),MATCH($AO$34,$A$35:$H$35,0))*고양시_Modal_split!L$3 * 0.01</f>
        <v>0.29854390321469343</v>
      </c>
      <c r="AY42" s="303">
        <f>INDEX($A$35:$H$42,MATCH($L42,$B$35:$B$42,0),MATCH($AO$34,$A$35:$H$35,0))*고양시_Modal_split!M$3 * 0.01</f>
        <v>2.2736787330920358E-2</v>
      </c>
      <c r="AZ42" s="303">
        <f>INDEX($A$35:$H$42,MATCH($L42,$B$35:$B$42,0),MATCH($AO$34,$A$35:$H$35,0))*고양시_Modal_split!N$3 * 0.01</f>
        <v>9.8855597090958102E-3</v>
      </c>
      <c r="BA42" s="207">
        <f>INDEX($A$35:$H$42,MATCH($L42,$B$35:$B$42,0),MATCH($AO$34,$A$35:$H$35,0))*고양시_Modal_split!O$3 * 0.01</f>
        <v>1.7794007476372456E-2</v>
      </c>
      <c r="BB42" s="207">
        <f>INDEX($A$35:$H$42,MATCH($L42,$B$35:$B$42,0),MATCH($AO$34,$A$35:$H$35,0))*고양시_Modal_split!P$3 * 0.01</f>
        <v>9.8855597090958085</v>
      </c>
      <c r="BC42" s="207">
        <f>INDEX($A$35:$H$42,MATCH($L42,$B$35:$B$42,0),MATCH($BC$34,$A$35:$H$35,0))*고양시_Modal_split!C$3 * 0.01</f>
        <v>7.5063233045337744E-5</v>
      </c>
      <c r="BD42" s="207">
        <f>INDEX($A$35:$H$42,MATCH($L42,$B$35:$B$42,0),MATCH($BC$34,$A$35:$H$35,0))*고양시_Modal_split!D$3 * 0.01</f>
        <v>1.2607942321865122E-2</v>
      </c>
      <c r="BE42" s="207">
        <f>INDEX($A$35:$H$42,MATCH($L42,$B$35:$B$42,0),MATCH($BC$34,$A$35:$H$35,0))*고양시_Modal_split!E$3 * 0.01</f>
        <v>1.5253921286713277E-3</v>
      </c>
      <c r="BF42" s="207">
        <f>INDEX($A$35:$H$42,MATCH($L42,$B$35:$B$42,0),MATCH($BC$34,$A$35:$H$35,0))*고양시_Modal_split!F$3 * 0.01</f>
        <v>2.4583208822348112E-3</v>
      </c>
      <c r="BG42" s="207">
        <f>INDEX($A$35:$H$42,MATCH($L42,$B$35:$B$42,0),MATCH($BC$34,$A$35:$H$35,0))*고양시_Modal_split!G$3 * 0.01</f>
        <v>2.4663633714896689E-4</v>
      </c>
      <c r="BH42" s="207">
        <f>INDEX($A$35:$H$42,MATCH($L42,$B$35:$B$42,0),MATCH($BC$34,$A$35:$H$35,0))*고양시_Modal_split!H$3 * 0.01</f>
        <v>2.6808297516192055E-6</v>
      </c>
      <c r="BI42" s="207">
        <f>INDEX($A$35:$H$42,MATCH($L42,$B$35:$B$42,0),MATCH($BC$34,$A$35:$H$35,0))*고양시_Modal_split!I$3 * 0.01</f>
        <v>7.4527067095013901E-4</v>
      </c>
      <c r="BJ42" s="207">
        <f>INDEX($A$35:$H$42,MATCH($L42,$B$35:$B$42,0),MATCH($BC$34,$A$35:$H$35,0))*고양시_Modal_split!J$3 * 0.01</f>
        <v>8.1604457639288617E-3</v>
      </c>
      <c r="BK42" s="207">
        <f>INDEX($A$35:$H$42,MATCH($L42,$B$35:$B$42,0),MATCH($BC$34,$A$35:$H$35,0))*고양시_Modal_split!K$3 * 0.01</f>
        <v>4.021244627428808E-5</v>
      </c>
      <c r="BL42" s="207">
        <f>INDEX($A$35:$H$42,MATCH($L42,$B$35:$B$42,0),MATCH($BC$34,$A$35:$H$35,0))*고양시_Modal_split!L$3 * 0.01</f>
        <v>8.0961058498899994E-4</v>
      </c>
      <c r="BM42" s="207">
        <f>INDEX($A$35:$H$42,MATCH($L42,$B$35:$B$42,0),MATCH($BC$34,$A$35:$H$35,0))*고양시_Modal_split!M$3 * 0.01</f>
        <v>6.1659084287241724E-5</v>
      </c>
      <c r="BN42" s="207">
        <f>INDEX($A$35:$H$42,MATCH($L42,$B$35:$B$42,0),MATCH($BC$34,$A$35:$H$35,0))*고양시_Modal_split!N$3 * 0.01</f>
        <v>2.6808297516192053E-5</v>
      </c>
      <c r="BO42" s="207">
        <f>INDEX($A$35:$H$42,MATCH($L42,$B$35:$B$42,0),MATCH($BC$34,$A$35:$H$35,0))*고양시_Modal_split!O$3 * 0.01</f>
        <v>4.8254935529145697E-5</v>
      </c>
      <c r="BP42" s="207">
        <f>INDEX($A$35:$H$42,MATCH($L42,$B$35:$B$42,0),MATCH($BC$34,$A$35:$H$35,0))*고양시_Modal_split!P$3 * 0.01</f>
        <v>2.6808297516192053E-2</v>
      </c>
      <c r="BQ42" s="207">
        <f>INDEX($A$35:$H$42,MATCH($L42,$B$35:$B$42,0),MATCH($BQ$34,$A$35:$H$35,0))*고양시_Modal_split!C$3 * 0.01</f>
        <v>2.1267916029512371E-4</v>
      </c>
      <c r="BR42" s="207">
        <f>INDEX($A$35:$H$42,MATCH($L42,$B$35:$B$42,0),MATCH($BQ$34,$A$35:$H$35,0))*고양시_Modal_split!D$3 * 0.01</f>
        <v>3.5722503245284531E-2</v>
      </c>
      <c r="BS42" s="207">
        <f>INDEX($A$35:$H$42,MATCH($L42,$B$35:$B$42,0),MATCH($BQ$34,$A$35:$H$35,0))*고양시_Modal_split!E$3 * 0.01</f>
        <v>4.3219443645687635E-3</v>
      </c>
      <c r="BT42" s="207">
        <f>INDEX($A$35:$H$42,MATCH($L42,$B$35:$B$42,0),MATCH($BQ$34,$A$35:$H$35,0))*고양시_Modal_split!F$3 * 0.01</f>
        <v>6.9652424996653022E-3</v>
      </c>
      <c r="BU42" s="207">
        <f>INDEX($A$35:$H$42,MATCH($L42,$B$35:$B$42,0),MATCH($BQ$34,$A$35:$H$35,0))*고양시_Modal_split!G$3 * 0.01</f>
        <v>6.9880295525540635E-4</v>
      </c>
      <c r="BV42" s="207">
        <f>INDEX($A$35:$H$42,MATCH($L42,$B$35:$B$42,0),MATCH($BQ$34,$A$35:$H$35,0))*고양시_Modal_split!H$3 * 0.01</f>
        <v>7.5956842962544188E-6</v>
      </c>
      <c r="BW42" s="207">
        <f>INDEX($A$35:$H$42,MATCH($L42,$B$35:$B$42,0),MATCH($BQ$34,$A$35:$H$35,0))*고양시_Modal_split!I$3 * 0.01</f>
        <v>2.1116002343587281E-3</v>
      </c>
      <c r="BX42" s="207">
        <f>INDEX($A$35:$H$42,MATCH($L42,$B$35:$B$42,0),MATCH($BQ$34,$A$35:$H$35,0))*고양시_Modal_split!J$3 * 0.01</f>
        <v>2.3121262997798452E-2</v>
      </c>
      <c r="BY42" s="207">
        <f>INDEX($A$35:$H$42,MATCH($L42,$B$35:$B$42,0),MATCH($BQ$34,$A$35:$H$35,0))*고양시_Modal_split!K$3 * 0.01</f>
        <v>1.1393526444381626E-4</v>
      </c>
      <c r="BZ42" s="207">
        <f>INDEX($A$35:$H$42,MATCH($L42,$B$35:$B$42,0),MATCH($BQ$34,$A$35:$H$35,0))*고양시_Modal_split!L$3 * 0.01</f>
        <v>2.2938966574688343E-3</v>
      </c>
      <c r="CA42" s="207">
        <f>INDEX($A$35:$H$42,MATCH($L42,$B$35:$B$42,0),MATCH($BQ$34,$A$35:$H$35,0))*고양시_Modal_split!M$3 * 0.01</f>
        <v>1.7470073881385159E-4</v>
      </c>
      <c r="CB42" s="207">
        <f>INDEX($A$35:$H$42,MATCH($L42,$B$35:$B$42,0),MATCH($BQ$34,$A$35:$H$35,0))*고양시_Modal_split!N$3 * 0.01</f>
        <v>7.5956842962544185E-5</v>
      </c>
      <c r="CC42" s="207">
        <f>INDEX($A$35:$H$42,MATCH($L42,$B$35:$B$42,0),MATCH($BQ$34,$A$35:$H$35,0))*고양시_Modal_split!O$3 * 0.01</f>
        <v>1.3672231733257952E-4</v>
      </c>
      <c r="CD42" s="207">
        <f>INDEX($A$35:$H$42,MATCH($L42,$B$35:$B$42,0),MATCH($BQ$34,$A$35:$H$35,0))*고양시_Modal_split!P$3 * 0.01</f>
        <v>7.595684296254418E-2</v>
      </c>
      <c r="CE42" s="304">
        <f t="shared" si="10"/>
        <v>0.73273600464148614</v>
      </c>
      <c r="CF42" s="304">
        <f t="shared" si="5"/>
        <v>123.07347963674678</v>
      </c>
      <c r="CG42" s="304">
        <f t="shared" si="5"/>
        <v>14.890242380035914</v>
      </c>
      <c r="CH42" s="304">
        <f t="shared" si="5"/>
        <v>23.997104152008674</v>
      </c>
      <c r="CI42" s="304">
        <f t="shared" si="5"/>
        <v>2.4075611581077405</v>
      </c>
      <c r="CJ42" s="304">
        <f t="shared" si="5"/>
        <v>2.6169143022910228E-2</v>
      </c>
      <c r="CK42" s="304">
        <f t="shared" si="5"/>
        <v>7.2750217603690421</v>
      </c>
      <c r="CL42" s="304">
        <f t="shared" si="5"/>
        <v>79.658871361738747</v>
      </c>
      <c r="CM42" s="304">
        <f t="shared" si="5"/>
        <v>0.39253714534365336</v>
      </c>
      <c r="CN42" s="304">
        <f t="shared" si="5"/>
        <v>7.9030811929188891</v>
      </c>
      <c r="CO42" s="304">
        <f t="shared" si="5"/>
        <v>0.60189028952693513</v>
      </c>
      <c r="CP42" s="304">
        <f t="shared" si="5"/>
        <v>0.26169143022910224</v>
      </c>
      <c r="CQ42" s="304">
        <f t="shared" si="5"/>
        <v>0.47104457441238401</v>
      </c>
      <c r="CR42" s="304">
        <f t="shared" si="5"/>
        <v>261.69143022910225</v>
      </c>
      <c r="CS42" s="305">
        <f t="shared" si="11"/>
        <v>0</v>
      </c>
      <c r="CV42" s="267"/>
      <c r="CW42" s="267" t="s">
        <v>722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12.043211572031542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9.961934801229377E-5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2.7694178747417666E-2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0.77334677753636527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74.388349999515285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7.7465333479259592E-4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0.21535362707234165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4.7767981500858214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3.5762913316828917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3.4336782594983708E-5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9.5456255614054693E-3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0.22964915631899493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9.2705458249008246E-3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9.311669856266779E-8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2.5886442200421641E-5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5.9530190072720583E-4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2.835119305181312E-2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2.6383064592755885E-7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7.3344919567861345E-5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1.8205529027530431E-3</v>
      </c>
      <c r="DR42" s="270">
        <f t="shared" si="12"/>
        <v>90.045474642106441</v>
      </c>
      <c r="DS42" s="270">
        <f t="shared" si="6"/>
        <v>9.0896641274436374E-4</v>
      </c>
      <c r="DT42" s="270">
        <f t="shared" si="6"/>
        <v>0.25269266274293306</v>
      </c>
      <c r="DU42" s="270">
        <f t="shared" si="6"/>
        <v>5.7822099387446624</v>
      </c>
      <c r="DW42" s="278"/>
      <c r="DX42" s="278" t="s">
        <v>722</v>
      </c>
      <c r="DY42" s="281">
        <f t="shared" si="13"/>
        <v>95.827684580851098</v>
      </c>
      <c r="DZ42" s="281">
        <f t="shared" si="14"/>
        <v>0.25360162915567741</v>
      </c>
      <c r="EB42" s="278"/>
      <c r="EC42" s="278" t="s">
        <v>301</v>
      </c>
      <c r="ED42" s="281">
        <f t="shared" si="15"/>
        <v>95.827684580851098</v>
      </c>
      <c r="EE42" s="281">
        <f t="shared" si="7"/>
        <v>0.25360162915567741</v>
      </c>
    </row>
    <row r="43" spans="1:157">
      <c r="I43" s="56"/>
      <c r="J43" s="56"/>
      <c r="Z43">
        <f>Z42/H42</f>
        <v>0.1095962915852102</v>
      </c>
      <c r="DW43" s="278"/>
      <c r="DX43" s="278" t="s">
        <v>26</v>
      </c>
      <c r="DY43" s="281">
        <f>SUM(DY36:DY42)</f>
        <v>698.90324620967385</v>
      </c>
      <c r="DZ43" s="281">
        <f>SUM(DZ36:DZ42)</f>
        <v>1.8496012153087409</v>
      </c>
      <c r="EC43" s="278" t="s">
        <v>26</v>
      </c>
      <c r="ED43" s="281">
        <f>DY43</f>
        <v>698.90324620967385</v>
      </c>
      <c r="EE43" s="281">
        <f>DZ43</f>
        <v>1.8496012153087409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1908.6028311375856</v>
      </c>
      <c r="I48" s="97" t="b">
        <f>H48=SUM(D8,D9,D10,D11,D12,D13,D14)  * (1+KTDB_발생량도착량_증가율!$C$8)</f>
        <v>0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641</v>
      </c>
      <c r="C76" t="s">
        <v>463</v>
      </c>
      <c r="D76" t="s">
        <v>467</v>
      </c>
      <c r="E76" t="s">
        <v>470</v>
      </c>
      <c r="F76" t="s">
        <v>465</v>
      </c>
      <c r="G76" t="s">
        <v>466</v>
      </c>
      <c r="H76" t="s">
        <v>21</v>
      </c>
      <c r="K76" s="32" t="s">
        <v>471</v>
      </c>
      <c r="CV76" s="32" t="s">
        <v>492</v>
      </c>
      <c r="CY76" t="s">
        <v>478</v>
      </c>
      <c r="CZ76" t="s">
        <v>479</v>
      </c>
      <c r="EL76" s="353" t="s">
        <v>853</v>
      </c>
      <c r="EU76" s="353" t="s">
        <v>745</v>
      </c>
    </row>
    <row r="77" spans="1:164">
      <c r="A77" t="s">
        <v>462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482</v>
      </c>
      <c r="L77" s="159"/>
      <c r="M77" s="443" t="s">
        <v>463</v>
      </c>
      <c r="N77" s="444"/>
      <c r="O77" s="444"/>
      <c r="P77" s="444"/>
      <c r="Q77" s="444"/>
      <c r="R77" s="444"/>
      <c r="S77" s="444"/>
      <c r="T77" s="444"/>
      <c r="U77" s="444"/>
      <c r="V77" s="444"/>
      <c r="W77" s="444"/>
      <c r="X77" s="444"/>
      <c r="Y77" s="444"/>
      <c r="Z77" s="445"/>
      <c r="AA77" s="443" t="s">
        <v>467</v>
      </c>
      <c r="AB77" s="444"/>
      <c r="AC77" s="444"/>
      <c r="AD77" s="444"/>
      <c r="AE77" s="444"/>
      <c r="AF77" s="444"/>
      <c r="AG77" s="444"/>
      <c r="AH77" s="444"/>
      <c r="AI77" s="444"/>
      <c r="AJ77" s="444"/>
      <c r="AK77" s="444"/>
      <c r="AL77" s="444"/>
      <c r="AM77" s="444"/>
      <c r="AN77" s="445"/>
      <c r="AO77" s="443" t="s">
        <v>464</v>
      </c>
      <c r="AP77" s="444"/>
      <c r="AQ77" s="444"/>
      <c r="AR77" s="444"/>
      <c r="AS77" s="444"/>
      <c r="AT77" s="444"/>
      <c r="AU77" s="444"/>
      <c r="AV77" s="444"/>
      <c r="AW77" s="444"/>
      <c r="AX77" s="444"/>
      <c r="AY77" s="444"/>
      <c r="AZ77" s="444"/>
      <c r="BA77" s="444"/>
      <c r="BB77" s="445"/>
      <c r="BC77" s="443" t="s">
        <v>465</v>
      </c>
      <c r="BD77" s="444"/>
      <c r="BE77" s="444"/>
      <c r="BF77" s="444"/>
      <c r="BG77" s="444"/>
      <c r="BH77" s="444"/>
      <c r="BI77" s="444"/>
      <c r="BJ77" s="444"/>
      <c r="BK77" s="444"/>
      <c r="BL77" s="444"/>
      <c r="BM77" s="444"/>
      <c r="BN77" s="444"/>
      <c r="BO77" s="444"/>
      <c r="BP77" s="445"/>
      <c r="BQ77" s="443" t="s">
        <v>466</v>
      </c>
      <c r="BR77" s="444"/>
      <c r="BS77" s="444"/>
      <c r="BT77" s="444"/>
      <c r="BU77" s="444"/>
      <c r="BV77" s="444"/>
      <c r="BW77" s="444"/>
      <c r="BX77" s="444"/>
      <c r="BY77" s="444"/>
      <c r="BZ77" s="444"/>
      <c r="CA77" s="444"/>
      <c r="CB77" s="444"/>
      <c r="CC77" s="444"/>
      <c r="CD77" s="445"/>
      <c r="CE77" s="443" t="s">
        <v>21</v>
      </c>
      <c r="CF77" s="444"/>
      <c r="CG77" s="444"/>
      <c r="CH77" s="444"/>
      <c r="CI77" s="444"/>
      <c r="CJ77" s="444"/>
      <c r="CK77" s="444"/>
      <c r="CL77" s="444"/>
      <c r="CM77" s="444"/>
      <c r="CN77" s="444"/>
      <c r="CO77" s="444"/>
      <c r="CP77" s="444"/>
      <c r="CQ77" s="444"/>
      <c r="CR77" s="445"/>
      <c r="CV77" s="263" t="s">
        <v>482</v>
      </c>
      <c r="CW77" s="263"/>
      <c r="CX77" s="446" t="s">
        <v>554</v>
      </c>
      <c r="CY77" s="439"/>
      <c r="CZ77" s="439"/>
      <c r="DA77" s="440"/>
      <c r="DB77" s="438" t="s">
        <v>553</v>
      </c>
      <c r="DC77" s="439"/>
      <c r="DD77" s="439"/>
      <c r="DE77" s="440"/>
      <c r="DF77" s="438" t="s">
        <v>464</v>
      </c>
      <c r="DG77" s="439"/>
      <c r="DH77" s="439"/>
      <c r="DI77" s="440"/>
      <c r="DJ77" s="438" t="s">
        <v>465</v>
      </c>
      <c r="DK77" s="439"/>
      <c r="DL77" s="439"/>
      <c r="DM77" s="440"/>
      <c r="DN77" s="438" t="s">
        <v>466</v>
      </c>
      <c r="DO77" s="439"/>
      <c r="DP77" s="439"/>
      <c r="DQ77" s="440"/>
      <c r="DR77" s="438" t="s">
        <v>21</v>
      </c>
      <c r="DS77" s="439"/>
      <c r="DT77" s="439"/>
      <c r="DU77" s="441"/>
      <c r="DW77" s="278"/>
      <c r="DX77" s="278"/>
      <c r="DY77" s="442" t="s">
        <v>588</v>
      </c>
      <c r="DZ77" s="442"/>
      <c r="EB77" s="278"/>
      <c r="EC77" s="278"/>
      <c r="ED77" s="442" t="s">
        <v>588</v>
      </c>
      <c r="EE77" s="442"/>
      <c r="EI77" t="s">
        <v>599</v>
      </c>
    </row>
    <row r="78" spans="1:164">
      <c r="A78" s="199"/>
      <c r="B78" s="199"/>
      <c r="C78" s="202" t="s">
        <v>463</v>
      </c>
      <c r="D78" s="202" t="s">
        <v>467</v>
      </c>
      <c r="E78" s="202" t="s">
        <v>464</v>
      </c>
      <c r="F78" s="202" t="s">
        <v>465</v>
      </c>
      <c r="G78" s="202" t="s">
        <v>558</v>
      </c>
      <c r="H78" s="202" t="s">
        <v>21</v>
      </c>
      <c r="K78" s="159"/>
      <c r="L78" s="159"/>
      <c r="M78" s="211" t="s">
        <v>472</v>
      </c>
      <c r="N78" s="160" t="s">
        <v>156</v>
      </c>
      <c r="O78" s="160" t="s">
        <v>475</v>
      </c>
      <c r="P78" s="160" t="s">
        <v>476</v>
      </c>
      <c r="Q78" s="160" t="s">
        <v>477</v>
      </c>
      <c r="R78" s="160" t="s">
        <v>478</v>
      </c>
      <c r="S78" s="160" t="s">
        <v>479</v>
      </c>
      <c r="T78" s="160" t="s">
        <v>480</v>
      </c>
      <c r="U78" s="160" t="s">
        <v>449</v>
      </c>
      <c r="V78" s="160" t="s">
        <v>157</v>
      </c>
      <c r="W78" s="160" t="s">
        <v>473</v>
      </c>
      <c r="X78" s="160" t="s">
        <v>474</v>
      </c>
      <c r="Y78" s="160" t="s">
        <v>46</v>
      </c>
      <c r="Z78" s="212" t="s">
        <v>11</v>
      </c>
      <c r="AA78" s="211" t="s">
        <v>472</v>
      </c>
      <c r="AB78" s="160" t="s">
        <v>156</v>
      </c>
      <c r="AC78" s="160" t="s">
        <v>475</v>
      </c>
      <c r="AD78" s="160" t="s">
        <v>476</v>
      </c>
      <c r="AE78" s="160" t="s">
        <v>477</v>
      </c>
      <c r="AF78" s="160" t="s">
        <v>478</v>
      </c>
      <c r="AG78" s="160" t="s">
        <v>479</v>
      </c>
      <c r="AH78" s="160" t="s">
        <v>480</v>
      </c>
      <c r="AI78" s="160" t="s">
        <v>449</v>
      </c>
      <c r="AJ78" s="160" t="s">
        <v>157</v>
      </c>
      <c r="AK78" s="160" t="s">
        <v>473</v>
      </c>
      <c r="AL78" s="160" t="s">
        <v>474</v>
      </c>
      <c r="AM78" s="160" t="s">
        <v>46</v>
      </c>
      <c r="AN78" s="212" t="s">
        <v>11</v>
      </c>
      <c r="AO78" s="211" t="s">
        <v>472</v>
      </c>
      <c r="AP78" s="160" t="s">
        <v>156</v>
      </c>
      <c r="AQ78" s="160" t="s">
        <v>475</v>
      </c>
      <c r="AR78" s="160" t="s">
        <v>476</v>
      </c>
      <c r="AS78" s="160" t="s">
        <v>477</v>
      </c>
      <c r="AT78" s="160" t="s">
        <v>478</v>
      </c>
      <c r="AU78" s="160" t="s">
        <v>479</v>
      </c>
      <c r="AV78" s="160" t="s">
        <v>480</v>
      </c>
      <c r="AW78" s="160" t="s">
        <v>449</v>
      </c>
      <c r="AX78" s="160" t="s">
        <v>157</v>
      </c>
      <c r="AY78" s="160" t="s">
        <v>473</v>
      </c>
      <c r="AZ78" s="160" t="s">
        <v>474</v>
      </c>
      <c r="BA78" s="160" t="s">
        <v>46</v>
      </c>
      <c r="BB78" s="212" t="s">
        <v>11</v>
      </c>
      <c r="BC78" s="211" t="s">
        <v>472</v>
      </c>
      <c r="BD78" s="160" t="s">
        <v>156</v>
      </c>
      <c r="BE78" s="160" t="s">
        <v>475</v>
      </c>
      <c r="BF78" s="160" t="s">
        <v>476</v>
      </c>
      <c r="BG78" s="160" t="s">
        <v>477</v>
      </c>
      <c r="BH78" s="160" t="s">
        <v>478</v>
      </c>
      <c r="BI78" s="160" t="s">
        <v>479</v>
      </c>
      <c r="BJ78" s="160" t="s">
        <v>480</v>
      </c>
      <c r="BK78" s="160" t="s">
        <v>449</v>
      </c>
      <c r="BL78" s="160" t="s">
        <v>157</v>
      </c>
      <c r="BM78" s="160" t="s">
        <v>473</v>
      </c>
      <c r="BN78" s="160" t="s">
        <v>474</v>
      </c>
      <c r="BO78" s="160" t="s">
        <v>46</v>
      </c>
      <c r="BP78" s="212" t="s">
        <v>11</v>
      </c>
      <c r="BQ78" s="211" t="s">
        <v>472</v>
      </c>
      <c r="BR78" s="160" t="s">
        <v>156</v>
      </c>
      <c r="BS78" s="160" t="s">
        <v>475</v>
      </c>
      <c r="BT78" s="160" t="s">
        <v>476</v>
      </c>
      <c r="BU78" s="160" t="s">
        <v>477</v>
      </c>
      <c r="BV78" s="160" t="s">
        <v>478</v>
      </c>
      <c r="BW78" s="160" t="s">
        <v>479</v>
      </c>
      <c r="BX78" s="160" t="s">
        <v>480</v>
      </c>
      <c r="BY78" s="160" t="s">
        <v>449</v>
      </c>
      <c r="BZ78" s="160" t="s">
        <v>157</v>
      </c>
      <c r="CA78" s="160" t="s">
        <v>473</v>
      </c>
      <c r="CB78" s="160" t="s">
        <v>474</v>
      </c>
      <c r="CC78" s="160" t="s">
        <v>46</v>
      </c>
      <c r="CD78" s="212" t="s">
        <v>11</v>
      </c>
      <c r="CE78" s="211" t="s">
        <v>472</v>
      </c>
      <c r="CF78" s="160" t="s">
        <v>156</v>
      </c>
      <c r="CG78" s="160" t="s">
        <v>475</v>
      </c>
      <c r="CH78" s="160" t="s">
        <v>476</v>
      </c>
      <c r="CI78" s="160" t="s">
        <v>477</v>
      </c>
      <c r="CJ78" s="160" t="s">
        <v>478</v>
      </c>
      <c r="CK78" s="160" t="s">
        <v>479</v>
      </c>
      <c r="CL78" s="160" t="s">
        <v>480</v>
      </c>
      <c r="CM78" s="160" t="s">
        <v>449</v>
      </c>
      <c r="CN78" s="160" t="s">
        <v>157</v>
      </c>
      <c r="CO78" s="160" t="s">
        <v>473</v>
      </c>
      <c r="CP78" s="160" t="s">
        <v>474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478</v>
      </c>
      <c r="CZ78" s="264" t="s">
        <v>479</v>
      </c>
      <c r="DA78" s="264" t="s">
        <v>157</v>
      </c>
      <c r="DB78" s="264" t="s">
        <v>156</v>
      </c>
      <c r="DC78" s="264" t="s">
        <v>478</v>
      </c>
      <c r="DD78" s="264" t="s">
        <v>479</v>
      </c>
      <c r="DE78" s="264" t="s">
        <v>157</v>
      </c>
      <c r="DF78" s="264" t="s">
        <v>156</v>
      </c>
      <c r="DG78" s="264" t="s">
        <v>478</v>
      </c>
      <c r="DH78" s="264" t="s">
        <v>479</v>
      </c>
      <c r="DI78" s="264" t="s">
        <v>157</v>
      </c>
      <c r="DJ78" s="264" t="s">
        <v>156</v>
      </c>
      <c r="DK78" s="264" t="s">
        <v>478</v>
      </c>
      <c r="DL78" s="264" t="s">
        <v>479</v>
      </c>
      <c r="DM78" s="264" t="s">
        <v>157</v>
      </c>
      <c r="DN78" s="264" t="s">
        <v>156</v>
      </c>
      <c r="DO78" s="264" t="s">
        <v>478</v>
      </c>
      <c r="DP78" s="264" t="s">
        <v>479</v>
      </c>
      <c r="DQ78" s="264" t="s">
        <v>157</v>
      </c>
      <c r="DR78" s="264" t="s">
        <v>156</v>
      </c>
      <c r="DS78" s="264" t="s">
        <v>478</v>
      </c>
      <c r="DT78" s="264" t="s">
        <v>479</v>
      </c>
      <c r="DU78" s="264" t="s">
        <v>157</v>
      </c>
      <c r="DW78" s="278"/>
      <c r="DX78" s="278"/>
      <c r="DY78" s="280" t="s">
        <v>585</v>
      </c>
      <c r="DZ78" s="280" t="s">
        <v>259</v>
      </c>
      <c r="EB78" s="278"/>
      <c r="EC78" s="278"/>
      <c r="ED78" s="280" t="s">
        <v>585</v>
      </c>
      <c r="EE78" s="280" t="s">
        <v>259</v>
      </c>
      <c r="EL78" s="420" t="s">
        <v>564</v>
      </c>
      <c r="EM78" s="420" t="s">
        <v>565</v>
      </c>
      <c r="EN78" s="420" t="s">
        <v>566</v>
      </c>
      <c r="EO78" s="420" t="s">
        <v>562</v>
      </c>
      <c r="EP78" s="421" t="s">
        <v>597</v>
      </c>
      <c r="EQ78" s="421" t="s">
        <v>585</v>
      </c>
      <c r="ER78" s="421" t="s">
        <v>259</v>
      </c>
      <c r="ES78" s="424" t="s">
        <v>867</v>
      </c>
      <c r="EU78" s="306" t="s">
        <v>564</v>
      </c>
      <c r="EV78" s="306" t="s">
        <v>565</v>
      </c>
      <c r="EW78" s="306" t="s">
        <v>566</v>
      </c>
      <c r="EX78" s="306" t="s">
        <v>562</v>
      </c>
      <c r="EY78" s="307" t="s">
        <v>597</v>
      </c>
      <c r="EZ78" s="307" t="s">
        <v>585</v>
      </c>
      <c r="FA78" s="307" t="s">
        <v>259</v>
      </c>
    </row>
    <row r="79" spans="1:164" ht="37.5">
      <c r="A79" s="205"/>
      <c r="B79" s="205" t="s">
        <v>710</v>
      </c>
      <c r="C79" s="400">
        <f>$D8*KTDB_TripDistribution_2050!T$12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43.436341152768101</v>
      </c>
      <c r="D79" s="400">
        <f>$D8*KTDB_TripDistribution_2050!U$12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314.35768720319351</v>
      </c>
      <c r="E79" s="400">
        <f>$D8*KTDB_TripDistribution_2050!V$12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18.033922414231036</v>
      </c>
      <c r="F79" s="400">
        <f>$D8*KTDB_TripDistribution_2050!W$12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2.8340370478100122E-2</v>
      </c>
      <c r="G79" s="400">
        <f>$D8*KTDB_TripDistribution_2050!X$12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0.10706362180615601</v>
      </c>
      <c r="H79" s="400">
        <f>$D8*KTDB_TripDistribution_2050!Y$12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375.96335476247697</v>
      </c>
      <c r="J79" s="230">
        <f t="shared" ref="J79:J83" si="16">CR79</f>
        <v>375.96335476247685</v>
      </c>
      <c r="K79" s="206"/>
      <c r="L79" s="206" t="s">
        <v>710</v>
      </c>
      <c r="M79" s="206">
        <f>INDEX($A$78:$H$85,MATCH($L79,$B$78:$B$85,0),MATCH($M$77,$A$78:$H$78,0))*고양시_Modal_split!C$3 * 0.01</f>
        <v>0.12162175522775068</v>
      </c>
      <c r="N79" s="206">
        <f>INDEX($A$78:$H$85,MATCH($L79,$B$78:$B$85,0),MATCH($M$77,$A$78:$H$78,0))*고양시_Modal_split!D$3 * 0.01</f>
        <v>20.428111244146841</v>
      </c>
      <c r="O79" s="206">
        <f>INDEX($A$78:$H$85,MATCH($L79,$B$78:$B$85,0),MATCH($M$77,$A$78:$H$78,0))*고양시_Modal_split!E$3 * 0.01</f>
        <v>2.4715278115925048</v>
      </c>
      <c r="P79" s="206">
        <f>INDEX($A$78:$H$85,MATCH($L79,$B$78:$B$85,0),MATCH($M$77,$A$78:$H$78,0))*고양시_Modal_split!F$3 * 0.01</f>
        <v>3.983112483708835</v>
      </c>
      <c r="Q79" s="206">
        <f>INDEX($A$78:$H$85,MATCH($L79,$B$78:$B$85,0),MATCH($M$77,$A$78:$H$78,0))*고양시_Modal_split!G$3 * 0.01</f>
        <v>0.39961433860546647</v>
      </c>
      <c r="R79" s="206">
        <f>INDEX($A$78:$H$85,MATCH($L79,$B$78:$B$85,0),MATCH($M$77,$A$78:$H$78,0))*고양시_Modal_split!H$3 * 0.01</f>
        <v>4.3436341152768105E-3</v>
      </c>
      <c r="S79" s="206">
        <f>INDEX($A$78:$H$85,MATCH($L79,$B$78:$B$85,0),MATCH($M$77,$A$78:$H$78,0))*고양시_Modal_split!I$3 * 0.01</f>
        <v>1.2075302840469531</v>
      </c>
      <c r="T79" s="206">
        <f>INDEX($A$78:$H$85,MATCH($L79,$B$78:$B$85,0),MATCH($M$77,$A$78:$H$78,0))*고양시_Modal_split!J$3 * 0.01</f>
        <v>13.222022246902611</v>
      </c>
      <c r="U79" s="206">
        <f>INDEX($A$78:$H$85,MATCH($L79,$B$78:$B$85,0),MATCH($M$77,$A$78:$H$78,0))*고양시_Modal_split!K$3 * 0.01</f>
        <v>6.5154511729152154E-2</v>
      </c>
      <c r="V79" s="206">
        <f>INDEX($A$78:$H$85,MATCH($L79,$B$78:$B$85,0),MATCH($M$77,$A$78:$H$78,0))*고양시_Modal_split!L$3 * 0.01</f>
        <v>1.3117775028135967</v>
      </c>
      <c r="W79" s="206">
        <f>INDEX($A$78:$H$85,MATCH($L79,$B$78:$B$85,0),MATCH($M$77,$A$78:$H$78,0))*고양시_Modal_split!M$3 * 0.01</f>
        <v>9.9903584651366617E-2</v>
      </c>
      <c r="X79" s="206">
        <f>INDEX($A$78:$H$85,MATCH($L79,$B$78:$B$85,0),MATCH($M$77,$A$78:$H$78,0))*고양시_Modal_split!N$3 * 0.01</f>
        <v>4.34363411527681E-2</v>
      </c>
      <c r="Y79" s="206">
        <f>INDEX($A$78:$H$85,MATCH($L79,$B$78:$B$85,0),MATCH($M$77,$A$78:$H$78,0))*고양시_Modal_split!O$3 * 0.01</f>
        <v>7.8185414074982584E-2</v>
      </c>
      <c r="Z79" s="209">
        <f>INDEX($A$78:$H$85,MATCH($L79,$B$78:$B$85,0),MATCH($M$77,$A$78:$H$78,0))*고양시_Modal_split!P$3 * 0.01</f>
        <v>43.436341152768101</v>
      </c>
      <c r="AA79" s="207">
        <f>INDEX($A$78:$H$85,MATCH($L79,$B$78:$B$85,0),MATCH($AA$77,$A$78:$H$78,0))*고양시_Modal_split!C$3 * 0.01</f>
        <v>0.88020152416894182</v>
      </c>
      <c r="AB79" s="207">
        <f>INDEX($A$78:$H$85,MATCH($L79,$B$78:$B$85,0),MATCH($AA$77,$A$78:$H$78,0))*고양시_Modal_split!D$3 * 0.01</f>
        <v>147.84242029166191</v>
      </c>
      <c r="AC79" s="207">
        <f>INDEX($A$78:$H$85,MATCH($L79,$B$78:$B$85,0),MATCH($AA$77,$A$78:$H$78,0))*고양시_Modal_split!E$3 * 0.01</f>
        <v>17.886952401861709</v>
      </c>
      <c r="AD79" s="207">
        <f>INDEX($A$78:$H$85,MATCH($L79,$B$78:$B$85,0),MATCH($AA$77,$A$78:$H$78,0))*고양시_Modal_split!F$3 * 0.01</f>
        <v>28.826599916532846</v>
      </c>
      <c r="AE79" s="207">
        <f>INDEX($A$78:$H$85,MATCH($L79,$B$78:$B$85,0),MATCH($AA$77,$A$78:$H$78,0))*고양시_Modal_split!G$3 * 0.01</f>
        <v>2.8920907222693804</v>
      </c>
      <c r="AF79" s="207">
        <f>INDEX($A$78:$H$85,MATCH($L79,$B$78:$B$85,0),MATCH($AA$77,$A$78:$H$78,0))*고양시_Modal_split!H$3 * 0.01</f>
        <v>3.1435768720319349E-2</v>
      </c>
      <c r="AG79" s="207">
        <f>INDEX($A$78:$H$85,MATCH($L79,$B$78:$B$85,0),MATCH($AA$77,$A$78:$H$78,0))*고양시_Modal_split!I$3 * 0.01</f>
        <v>8.7391437042487787</v>
      </c>
      <c r="AH79" s="207">
        <f>INDEX($A$78:$H$85,MATCH($L79,$B$78:$B$85,0),MATCH($AA$77,$A$78:$H$78,0))*고양시_Modal_split!J$3 * 0.01</f>
        <v>95.6904799846521</v>
      </c>
      <c r="AI79" s="207">
        <f>INDEX($A$78:$H$85,MATCH($L79,$B$78:$B$85,0),MATCH($AA$77,$A$78:$H$78,0))*고양시_Modal_split!K$3 * 0.01</f>
        <v>0.47153653080479024</v>
      </c>
      <c r="AJ79" s="207">
        <f>INDEX($A$78:$H$85,MATCH($L79,$B$78:$B$85,0),MATCH($AA$77,$A$78:$H$78,0))*고양시_Modal_split!L$3 * 0.01</f>
        <v>9.493602153536445</v>
      </c>
      <c r="AK79" s="207">
        <f>INDEX($A$78:$H$85,MATCH($L79,$B$78:$B$85,0),MATCH($AA$77,$A$78:$H$78,0))*고양시_Modal_split!M$3 * 0.01</f>
        <v>0.72302268056734509</v>
      </c>
      <c r="AL79" s="207">
        <f>INDEX($A$78:$H$85,MATCH($L79,$B$78:$B$85,0),MATCH($AA$77,$A$78:$H$78,0))*고양시_Modal_split!N$3 * 0.01</f>
        <v>0.31435768720319351</v>
      </c>
      <c r="AM79" s="207">
        <f>INDEX($A$78:$H$85,MATCH($L79,$B$78:$B$85,0),MATCH($AA$77,$A$78:$H$78,0))*고양시_Modal_split!O$3 * 0.01</f>
        <v>0.56584383696574836</v>
      </c>
      <c r="AN79" s="207">
        <f>INDEX($A$78:$H$85,MATCH($L79,$B$78:$B$85,0),MATCH($AA$77,$A$78:$H$78,0))*고양시_Modal_split!P$3 * 0.01</f>
        <v>314.35768720319351</v>
      </c>
      <c r="AO79" s="303">
        <f>INDEX($A$78:$H$85,MATCH($L36,$B$78:$B$85,0),MATCH($AO$77,$A$78:$H$78,0))*고양시_Modal_split!C$3 * 0.01</f>
        <v>5.0494982759846894E-2</v>
      </c>
      <c r="AP79" s="303">
        <f>INDEX($A$78:$H$85,MATCH($L36,$B$78:$B$85,0),MATCH($AO$77,$A$78:$H$78,0))*고양시_Modal_split!D$3 * 0.01</f>
        <v>8.4813537114128561</v>
      </c>
      <c r="AQ79" s="303">
        <f>INDEX($A$78:$H$85,MATCH($L36,$B$78:$B$85,0),MATCH($AO$77,$A$78:$H$78,0))*고양시_Modal_split!E$3 * 0.01</f>
        <v>1.0261301853697458</v>
      </c>
      <c r="AR79" s="303">
        <f>INDEX($A$78:$H$85,MATCH($L36,$B$78:$B$85,0),MATCH($AO$77,$A$78:$H$78,0))*고양시_Modal_split!F$3 * 0.01</f>
        <v>1.6537106853849861</v>
      </c>
      <c r="AS79" s="303">
        <f>INDEX($A$78:$H$85,MATCH($L36,$B$78:$B$85,0),MATCH($AO$77,$A$78:$H$78,0))*고양시_Modal_split!G$3 * 0.01</f>
        <v>0.16591208621092551</v>
      </c>
      <c r="AT79" s="303">
        <f>INDEX($A$78:$H$85,MATCH($L36,$B$78:$B$85,0),MATCH($AO$77,$A$78:$H$78,0))*고양시_Modal_split!H$3 * 0.01</f>
        <v>1.8033922414231035E-3</v>
      </c>
      <c r="AU79" s="303">
        <f>INDEX($A$78:$H$85,MATCH($L36,$B$78:$B$85,0),MATCH($AO$77,$A$78:$H$78,0))*고양시_Modal_split!I$3 * 0.01</f>
        <v>0.50134304311562272</v>
      </c>
      <c r="AV79" s="303">
        <f>INDEX($A$78:$H$85,MATCH($L36,$B$78:$B$85,0),MATCH($AO$77,$A$78:$H$78,0))*고양시_Modal_split!J$3 * 0.01</f>
        <v>5.4895259828919283</v>
      </c>
      <c r="AW79" s="303">
        <f>INDEX($A$78:$H$85,MATCH($L36,$B$78:$B$85,0),MATCH($AO$77,$A$78:$H$78,0))*고양시_Modal_split!K$3 * 0.01</f>
        <v>2.7050883621346552E-2</v>
      </c>
      <c r="AX79" s="303">
        <f>INDEX($A$78:$H$85,MATCH($L36,$B$78:$B$85,0),MATCH($AO$77,$A$78:$H$78,0))*고양시_Modal_split!L$3 * 0.01</f>
        <v>0.54462445690977734</v>
      </c>
      <c r="AY79" s="303">
        <f>INDEX($A$78:$H$85,MATCH($L36,$B$78:$B$85,0),MATCH($AO$77,$A$78:$H$78,0))*고양시_Modal_split!M$3 * 0.01</f>
        <v>4.1478021552731378E-2</v>
      </c>
      <c r="AZ79" s="303">
        <f>INDEX($A$78:$H$85,MATCH($L36,$B$78:$B$85,0),MATCH($AO$77,$A$78:$H$78,0))*고양시_Modal_split!N$3 * 0.01</f>
        <v>1.8033922414231036E-2</v>
      </c>
      <c r="BA79" s="207">
        <f>INDEX($A$78:$H$85,MATCH($L36,$B$78:$B$85,0),MATCH($AO$77,$A$78:$H$78,0))*고양시_Modal_split!O$3 * 0.01</f>
        <v>3.2461060345615862E-2</v>
      </c>
      <c r="BB79" s="207">
        <f>INDEX($A$78:$H$85,MATCH($L36,$B$78:$B$85,0),MATCH($AO$77,$A$78:$H$78,0))*고양시_Modal_split!P$3 * 0.01</f>
        <v>18.033922414231036</v>
      </c>
      <c r="BC79" s="207">
        <f>INDEX($A$78:$H$85,MATCH($L79,$B$78:$B$85,0),MATCH($BC$77,$A$78:$H$78,0))*고양시_Modal_split!C$3 * 0.01</f>
        <v>7.9353037338680336E-5</v>
      </c>
      <c r="BD79" s="207">
        <f>INDEX($A$78:$H$85,MATCH($L79,$B$78:$B$85,0),MATCH($BC$77,$A$78:$H$78,0))*고양시_Modal_split!D$3 * 0.01</f>
        <v>1.3328476235850489E-2</v>
      </c>
      <c r="BE79" s="207">
        <f>INDEX($A$78:$H$85,MATCH($L79,$B$78:$B$85,0),MATCH($BC$77,$A$78:$H$78,0))*고양시_Modal_split!E$3 * 0.01</f>
        <v>1.612567080203897E-3</v>
      </c>
      <c r="BF79" s="207">
        <f>INDEX($A$78:$H$85,MATCH($L79,$B$78:$B$85,0),MATCH($BC$77,$A$78:$H$78,0))*고양시_Modal_split!F$3 * 0.01</f>
        <v>2.5988119728417814E-3</v>
      </c>
      <c r="BG79" s="207">
        <f>INDEX($A$78:$H$85,MATCH($L79,$B$78:$B$85,0),MATCH($BC$77,$A$78:$H$78,0))*고양시_Modal_split!G$3 * 0.01</f>
        <v>2.607314083985211E-4</v>
      </c>
      <c r="BH79" s="207">
        <f>INDEX($A$78:$H$85,MATCH($L79,$B$78:$B$85,0),MATCH($BC$77,$A$78:$H$78,0))*고양시_Modal_split!H$3 * 0.01</f>
        <v>2.8340370478100127E-6</v>
      </c>
      <c r="BI79" s="207">
        <f>INDEX($A$78:$H$85,MATCH($L79,$B$78:$B$85,0),MATCH($BC$77,$A$78:$H$78,0))*고양시_Modal_split!I$3 * 0.01</f>
        <v>7.8786229929118338E-4</v>
      </c>
      <c r="BJ79" s="207">
        <f>INDEX($A$78:$H$85,MATCH($L79,$B$78:$B$85,0),MATCH($BC$77,$A$78:$H$78,0))*고양시_Modal_split!J$3 * 0.01</f>
        <v>8.6268087735336778E-3</v>
      </c>
      <c r="BK79" s="207">
        <f>INDEX($A$78:$H$85,MATCH($L79,$B$78:$B$85,0),MATCH($BC$77,$A$78:$H$78,0))*고양시_Modal_split!K$3 * 0.01</f>
        <v>4.2510555717150185E-5</v>
      </c>
      <c r="BL79" s="207">
        <f>INDEX($A$78:$H$85,MATCH($L79,$B$78:$B$85,0),MATCH($BC$77,$A$78:$H$78,0))*고양시_Modal_split!L$3 * 0.01</f>
        <v>8.5587918843862368E-4</v>
      </c>
      <c r="BM79" s="207">
        <f>INDEX($A$78:$H$85,MATCH($L79,$B$78:$B$85,0),MATCH($BC$77,$A$78:$H$78,0))*고양시_Modal_split!M$3 * 0.01</f>
        <v>6.5182852099630276E-5</v>
      </c>
      <c r="BN79" s="207">
        <f>INDEX($A$78:$H$85,MATCH($L79,$B$78:$B$85,0),MATCH($BC$77,$A$78:$H$78,0))*고양시_Modal_split!N$3 * 0.01</f>
        <v>2.8340370478100122E-5</v>
      </c>
      <c r="BO79" s="207">
        <f>INDEX($A$78:$H$85,MATCH($L79,$B$78:$B$85,0),MATCH($BC$77,$A$78:$H$78,0))*고양시_Modal_split!O$3 * 0.01</f>
        <v>5.1012666860580223E-5</v>
      </c>
      <c r="BP79" s="207">
        <f>INDEX($A$78:$H$85,MATCH($L79,$B$78:$B$85,0),MATCH($BC$77,$A$78:$H$78,0))*고양시_Modal_split!P$3 * 0.01</f>
        <v>2.8340370478100122E-2</v>
      </c>
      <c r="BQ79" s="207">
        <f>INDEX($A$78:$H$85,MATCH($L36,$B$78:$B$85,0),MATCH($BQ$77,$A$78:$H$78,0))*고양시_Modal_split!C$3 * 0.01</f>
        <v>2.997781410572368E-4</v>
      </c>
      <c r="BR79" s="207">
        <f>INDEX($A$78:$H$85,MATCH($L36,$B$78:$B$85,0),MATCH($BQ$77,$A$78:$H$78,0))*고양시_Modal_split!D$3 * 0.01</f>
        <v>5.0352021335435176E-2</v>
      </c>
      <c r="BS79" s="207">
        <f>INDEX($A$78:$H$85,MATCH($L36,$B$78:$B$85,0),MATCH($BQ$77,$A$78:$H$78,0))*고양시_Modal_split!E$3 * 0.01</f>
        <v>6.0919200807702766E-3</v>
      </c>
      <c r="BT79" s="207">
        <f>INDEX($A$78:$H$85,MATCH($L36,$B$78:$B$85,0),MATCH($BQ$77,$A$78:$H$78,0))*고양시_Modal_split!F$3 * 0.01</f>
        <v>9.8177341196245063E-3</v>
      </c>
      <c r="BU79" s="207">
        <f>INDEX($A$78:$H$85,MATCH($L36,$B$78:$B$85,0),MATCH($BQ$77,$A$78:$H$78,0))*고양시_Modal_split!G$3 * 0.01</f>
        <v>9.8498532061663531E-4</v>
      </c>
      <c r="BV79" s="207">
        <f>INDEX($A$78:$H$85,MATCH($L36,$B$78:$B$85,0),MATCH($BQ$77,$A$78:$H$78,0))*고양시_Modal_split!H$3 * 0.01</f>
        <v>1.0706362180615603E-5</v>
      </c>
      <c r="BW79" s="207">
        <f>INDEX($A$78:$H$85,MATCH($L36,$B$78:$B$85,0),MATCH($BQ$77,$A$78:$H$78,0))*고양시_Modal_split!I$3 * 0.01</f>
        <v>2.976368686211137E-3</v>
      </c>
      <c r="BX79" s="207">
        <f>INDEX($A$78:$H$85,MATCH($L36,$B$78:$B$85,0),MATCH($BQ$77,$A$78:$H$78,0))*고양시_Modal_split!J$3 * 0.01</f>
        <v>3.2590166477793892E-2</v>
      </c>
      <c r="BY79" s="207">
        <f>INDEX($A$78:$H$85,MATCH($L36,$B$78:$B$85,0),MATCH($BQ$77,$A$78:$H$78,0))*고양시_Modal_split!K$3 * 0.01</f>
        <v>1.6059543270923401E-4</v>
      </c>
      <c r="BZ79" s="207">
        <f>INDEX($A$78:$H$85,MATCH($L36,$B$78:$B$85,0),MATCH($BQ$77,$A$78:$H$78,0))*고양시_Modal_split!L$3 * 0.01</f>
        <v>3.2333213785459116E-3</v>
      </c>
      <c r="CA79" s="207">
        <f>INDEX($A$78:$H$85,MATCH($L36,$B$78:$B$85,0),MATCH($BQ$77,$A$78:$H$78,0))*고양시_Modal_split!M$3 * 0.01</f>
        <v>2.4624633015415883E-4</v>
      </c>
      <c r="CB79" s="207">
        <f>INDEX($A$78:$H$85,MATCH($L36,$B$78:$B$85,0),MATCH($BQ$77,$A$78:$H$78,0))*고양시_Modal_split!N$3 * 0.01</f>
        <v>1.0706362180615603E-4</v>
      </c>
      <c r="CC79" s="207">
        <f>INDEX($A$78:$H$85,MATCH($L36,$B$78:$B$85,0),MATCH($BQ$77,$A$78:$H$78,0))*고양시_Modal_split!O$3 * 0.01</f>
        <v>1.9271451925108082E-4</v>
      </c>
      <c r="CD79" s="207">
        <f>INDEX($A$78:$H$85,MATCH($L36,$B$78:$B$85,0),MATCH($BQ$77,$A$78:$H$78,0))*고양시_Modal_split!P$3 * 0.01</f>
        <v>0.10706362180615601</v>
      </c>
      <c r="CE79" s="304">
        <f>M79+AA79+AO79+BC79+BQ79</f>
        <v>1.0526973933349353</v>
      </c>
      <c r="CF79" s="304">
        <f t="shared" ref="CF79:CR85" si="17">N79+AB79+AP79+BD79+BR79</f>
        <v>176.81556574479288</v>
      </c>
      <c r="CG79" s="304">
        <f t="shared" si="17"/>
        <v>21.392314885984934</v>
      </c>
      <c r="CH79" s="304">
        <f t="shared" si="17"/>
        <v>34.475839631719133</v>
      </c>
      <c r="CI79" s="304">
        <f t="shared" si="17"/>
        <v>3.4588628638147876</v>
      </c>
      <c r="CJ79" s="304">
        <f t="shared" si="17"/>
        <v>3.7596335476247689E-2</v>
      </c>
      <c r="CK79" s="304">
        <f t="shared" si="17"/>
        <v>10.451781262396857</v>
      </c>
      <c r="CL79" s="304">
        <f t="shared" si="17"/>
        <v>114.44324518969796</v>
      </c>
      <c r="CM79" s="304">
        <f t="shared" si="17"/>
        <v>0.56394503214371527</v>
      </c>
      <c r="CN79" s="304">
        <f t="shared" si="17"/>
        <v>11.354093313826803</v>
      </c>
      <c r="CO79" s="304">
        <f t="shared" si="17"/>
        <v>0.8647157159536969</v>
      </c>
      <c r="CP79" s="304">
        <f t="shared" si="17"/>
        <v>0.37596335476247694</v>
      </c>
      <c r="CQ79" s="304">
        <f t="shared" si="17"/>
        <v>0.67673403857245851</v>
      </c>
      <c r="CR79" s="304">
        <f t="shared" si="17"/>
        <v>375.96335476247685</v>
      </c>
      <c r="CS79" s="305">
        <f>H79-CR79</f>
        <v>0</v>
      </c>
      <c r="CV79" s="265"/>
      <c r="CW79" s="265" t="s">
        <v>710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18.23938503941682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1.5087301546637063E-4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4.1942698299651027E-2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1.1712299132264254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104.8527803486964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1.0918988787884457E-3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0.30354788830318785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6.7330511727208835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6.5241182395483506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6.2639535999413115E-5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1.7413791007836844E-2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0.41894188993059794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9.800350173419476E-3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9.8438244105940008E-8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2.7365831861451318E-5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6.2932293267545854E-4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3.996192169478982E-2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3.7187781106688444E-7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1.0338203147659385E-4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2.5661280782110409E-3</v>
      </c>
      <c r="DR79" s="270">
        <f>CX79+DB79+DF79+DJ79+DN79</f>
        <v>129.66604589952976</v>
      </c>
      <c r="DS79" s="270">
        <f t="shared" ref="DS79:DU85" si="18">CY79+DC79+DG79+DK79+DO79</f>
        <v>1.3058817463094021E-3</v>
      </c>
      <c r="DT79" s="270">
        <f t="shared" si="18"/>
        <v>0.36303512547401379</v>
      </c>
      <c r="DU79" s="270">
        <f t="shared" si="18"/>
        <v>8.3264184268887949</v>
      </c>
      <c r="DW79" s="278"/>
      <c r="DX79" s="278" t="s">
        <v>710</v>
      </c>
      <c r="DY79" s="281">
        <f>DR79+DU79</f>
        <v>137.99246432641857</v>
      </c>
      <c r="DZ79" s="281">
        <f>DS79+DT79</f>
        <v>0.3643410072203232</v>
      </c>
      <c r="EB79" s="278"/>
      <c r="EC79" s="278" t="s">
        <v>12</v>
      </c>
      <c r="ED79" s="281">
        <f>DY79</f>
        <v>137.99246432641857</v>
      </c>
      <c r="EE79" s="281">
        <f t="shared" ref="EE79:EE85" si="19">DZ79</f>
        <v>0.3643410072203232</v>
      </c>
      <c r="EL79" s="420" t="s">
        <v>728</v>
      </c>
      <c r="EM79" s="420"/>
      <c r="EN79" s="420"/>
      <c r="EO79" s="420"/>
      <c r="EP79" s="421">
        <v>849201</v>
      </c>
      <c r="EQ79" s="422">
        <f>ED86</f>
        <v>700.52786994478856</v>
      </c>
      <c r="ER79" s="422">
        <f>EE86</f>
        <v>1.8496012153087409</v>
      </c>
      <c r="ES79">
        <v>0</v>
      </c>
      <c r="EU79" s="306" t="s">
        <v>728</v>
      </c>
      <c r="EV79" s="306"/>
      <c r="EW79" s="306"/>
      <c r="EX79" s="306"/>
      <c r="EY79" s="307">
        <v>849201</v>
      </c>
      <c r="EZ79" s="308">
        <f>EQ79*$EI$29</f>
        <v>700.52786994478856</v>
      </c>
      <c r="FA79" s="308">
        <f t="shared" ref="FA79" si="20">ER79*$EI$29</f>
        <v>1.8496012153087409</v>
      </c>
      <c r="FE79" t="s">
        <v>564</v>
      </c>
      <c r="FF79" t="s">
        <v>565</v>
      </c>
      <c r="FG79" t="s">
        <v>566</v>
      </c>
    </row>
    <row r="80" spans="1:164" ht="25">
      <c r="A80" s="205"/>
      <c r="B80" s="205" t="s">
        <v>712</v>
      </c>
      <c r="C80" s="400">
        <f>$D9*KTDB_TripDistribution_2050!T$12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82.539126227649831</v>
      </c>
      <c r="D80" s="400">
        <f>$D9*KTDB_TripDistribution_2050!U$12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597.35254250444439</v>
      </c>
      <c r="E80" s="400">
        <f>$D9*KTDB_TripDistribution_2050!V$12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34.26863679177545</v>
      </c>
      <c r="F80" s="400">
        <f>$D9*KTDB_TripDistribution_2050!W$12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5.3853279400380531E-2</v>
      </c>
      <c r="G80" s="400">
        <f>$D9*KTDB_TripDistribution_2050!X$12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0.2034457221792153</v>
      </c>
      <c r="H80" s="400">
        <f>$D9*KTDB_TripDistribution_2050!Y$12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714.41760452544929</v>
      </c>
      <c r="J80" s="230">
        <f t="shared" si="16"/>
        <v>714.41760452544929</v>
      </c>
      <c r="K80" s="206"/>
      <c r="L80" s="206" t="s">
        <v>712</v>
      </c>
      <c r="M80" s="206">
        <f>INDEX($A$78:$H$85,MATCH($L80,$B$78:$B$85,0),MATCH($M$77,$A$78:$H$78,0))*고양시_Modal_split!C$3 * 0.01</f>
        <v>0.23110955343741948</v>
      </c>
      <c r="N80" s="206">
        <f>INDEX($A$78:$H$85,MATCH($L80,$B$78:$B$85,0),MATCH($M$77,$A$78:$H$78,0))*고양시_Modal_split!D$3 * 0.01</f>
        <v>38.81815106486372</v>
      </c>
      <c r="O80" s="206">
        <f>INDEX($A$78:$H$85,MATCH($L80,$B$78:$B$85,0),MATCH($M$77,$A$78:$H$78,0))*고양시_Modal_split!E$3 * 0.01</f>
        <v>4.6964762823532746</v>
      </c>
      <c r="P80" s="206">
        <f>INDEX($A$78:$H$85,MATCH($L80,$B$78:$B$85,0),MATCH($M$77,$A$78:$H$78,0))*고양시_Modal_split!F$3 * 0.01</f>
        <v>7.5688378750754897</v>
      </c>
      <c r="Q80" s="206">
        <f>INDEX($A$78:$H$85,MATCH($L80,$B$78:$B$85,0),MATCH($M$77,$A$78:$H$78,0))*고양시_Modal_split!G$3 * 0.01</f>
        <v>0.75935996129437844</v>
      </c>
      <c r="R80" s="206">
        <f>INDEX($A$78:$H$85,MATCH($L80,$B$78:$B$85,0),MATCH($M$77,$A$78:$H$78,0))*고양시_Modal_split!H$3 * 0.01</f>
        <v>8.2539126227649823E-3</v>
      </c>
      <c r="S80" s="206">
        <f>INDEX($A$78:$H$85,MATCH($L80,$B$78:$B$85,0),MATCH($M$77,$A$78:$H$78,0))*고양시_Modal_split!I$3 * 0.01</f>
        <v>2.2945877091286655</v>
      </c>
      <c r="T80" s="206">
        <f>INDEX($A$78:$H$85,MATCH($L80,$B$78:$B$85,0),MATCH($M$77,$A$78:$H$78,0))*고양시_Modal_split!J$3 * 0.01</f>
        <v>25.124910023696611</v>
      </c>
      <c r="U80" s="206">
        <f>INDEX($A$78:$H$85,MATCH($L80,$B$78:$B$85,0),MATCH($M$77,$A$78:$H$78,0))*고양시_Modal_split!K$3 * 0.01</f>
        <v>0.12380868934147474</v>
      </c>
      <c r="V80" s="206">
        <f>INDEX($A$78:$H$85,MATCH($L80,$B$78:$B$85,0),MATCH($M$77,$A$78:$H$78,0))*고양시_Modal_split!L$3 * 0.01</f>
        <v>2.492681612075025</v>
      </c>
      <c r="W80" s="206">
        <f>INDEX($A$78:$H$85,MATCH($L80,$B$78:$B$85,0),MATCH($M$77,$A$78:$H$78,0))*고양시_Modal_split!M$3 * 0.01</f>
        <v>0.18983999032359461</v>
      </c>
      <c r="X80" s="206">
        <f>INDEX($A$78:$H$85,MATCH($L80,$B$78:$B$85,0),MATCH($M$77,$A$78:$H$78,0))*고양시_Modal_split!N$3 * 0.01</f>
        <v>8.2539126227649848E-2</v>
      </c>
      <c r="Y80" s="206">
        <f>INDEX($A$78:$H$85,MATCH($L80,$B$78:$B$85,0),MATCH($M$77,$A$78:$H$78,0))*고양시_Modal_split!O$3 * 0.01</f>
        <v>0.14857042720976968</v>
      </c>
      <c r="Z80" s="209">
        <f>INDEX($A$78:$H$85,MATCH($L80,$B$78:$B$85,0),MATCH($M$77,$A$78:$H$78,0))*고양시_Modal_split!P$3 * 0.01</f>
        <v>82.539126227649831</v>
      </c>
      <c r="AA80" s="207">
        <f>INDEX($A$78:$H$85,MATCH($L80,$B$78:$B$85,0),MATCH($AA$77,$A$78:$H$78,0))*고양시_Modal_split!C$3 * 0.01</f>
        <v>1.6725871190124444</v>
      </c>
      <c r="AB80" s="207">
        <f>INDEX($A$78:$H$85,MATCH($L80,$B$78:$B$85,0),MATCH($AA$77,$A$78:$H$78,0))*고양시_Modal_split!D$3 * 0.01</f>
        <v>280.9349007398402</v>
      </c>
      <c r="AC80" s="207">
        <f>INDEX($A$78:$H$85,MATCH($L80,$B$78:$B$85,0),MATCH($AA$77,$A$78:$H$78,0))*고양시_Modal_split!E$3 * 0.01</f>
        <v>33.989359668502885</v>
      </c>
      <c r="AD80" s="207">
        <f>INDEX($A$78:$H$85,MATCH($L80,$B$78:$B$85,0),MATCH($AA$77,$A$78:$H$78,0))*고양시_Modal_split!F$3 * 0.01</f>
        <v>54.777228147657553</v>
      </c>
      <c r="AE80" s="207">
        <f>INDEX($A$78:$H$85,MATCH($L80,$B$78:$B$85,0),MATCH($AA$77,$A$78:$H$78,0))*고양시_Modal_split!G$3 * 0.01</f>
        <v>5.4956433910408888</v>
      </c>
      <c r="AF80" s="207">
        <f>INDEX($A$78:$H$85,MATCH($L80,$B$78:$B$85,0),MATCH($AA$77,$A$78:$H$78,0))*고양시_Modal_split!H$3 * 0.01</f>
        <v>5.9735254250444438E-2</v>
      </c>
      <c r="AG80" s="207">
        <f>INDEX($A$78:$H$85,MATCH($L80,$B$78:$B$85,0),MATCH($AA$77,$A$78:$H$78,0))*고양시_Modal_split!I$3 * 0.01</f>
        <v>16.606400681623551</v>
      </c>
      <c r="AH80" s="207">
        <f>INDEX($A$78:$H$85,MATCH($L80,$B$78:$B$85,0),MATCH($AA$77,$A$78:$H$78,0))*고양시_Modal_split!J$3 * 0.01</f>
        <v>181.83411393835289</v>
      </c>
      <c r="AI80" s="207">
        <f>INDEX($A$78:$H$85,MATCH($L80,$B$78:$B$85,0),MATCH($AA$77,$A$78:$H$78,0))*고양시_Modal_split!K$3 * 0.01</f>
        <v>0.89602881375666654</v>
      </c>
      <c r="AJ80" s="207">
        <f>INDEX($A$78:$H$85,MATCH($L80,$B$78:$B$85,0),MATCH($AA$77,$A$78:$H$78,0))*고양시_Modal_split!L$3 * 0.01</f>
        <v>18.040046783634221</v>
      </c>
      <c r="AK80" s="207">
        <f>INDEX($A$78:$H$85,MATCH($L80,$B$78:$B$85,0),MATCH($AA$77,$A$78:$H$78,0))*고양시_Modal_split!M$3 * 0.01</f>
        <v>1.3739108477602222</v>
      </c>
      <c r="AL80" s="207">
        <f>INDEX($A$78:$H$85,MATCH($L80,$B$78:$B$85,0),MATCH($AA$77,$A$78:$H$78,0))*고양시_Modal_split!N$3 * 0.01</f>
        <v>0.59735254250444447</v>
      </c>
      <c r="AM80" s="207">
        <f>INDEX($A$78:$H$85,MATCH($L80,$B$78:$B$85,0),MATCH($AA$77,$A$78:$H$78,0))*고양시_Modal_split!O$3 * 0.01</f>
        <v>1.0752345765079998</v>
      </c>
      <c r="AN80" s="207">
        <f>INDEX($A$78:$H$85,MATCH($L80,$B$78:$B$85,0),MATCH($AA$77,$A$78:$H$78,0))*고양시_Modal_split!P$3 * 0.01</f>
        <v>597.35254250444439</v>
      </c>
      <c r="AO80" s="303">
        <f>INDEX($A$78:$H$85,MATCH($L37,$B$78:$B$85,0),MATCH($AO$77,$A$78:$H$78,0))*고양시_Modal_split!C$3 * 0.01</f>
        <v>9.5952183016971254E-2</v>
      </c>
      <c r="AP80" s="303">
        <f>INDEX($A$78:$H$85,MATCH($L37,$B$78:$B$85,0),MATCH($AO$77,$A$78:$H$78,0))*고양시_Modal_split!D$3 * 0.01</f>
        <v>16.116539883171995</v>
      </c>
      <c r="AQ80" s="303">
        <f>INDEX($A$78:$H$85,MATCH($L37,$B$78:$B$85,0),MATCH($AO$77,$A$78:$H$78,0))*고양시_Modal_split!E$3 * 0.01</f>
        <v>1.949885433452023</v>
      </c>
      <c r="AR80" s="303">
        <f>INDEX($A$78:$H$85,MATCH($L37,$B$78:$B$85,0),MATCH($AO$77,$A$78:$H$78,0))*고양시_Modal_split!F$3 * 0.01</f>
        <v>3.1424339938058088</v>
      </c>
      <c r="AS80" s="303">
        <f>INDEX($A$78:$H$85,MATCH($L37,$B$78:$B$85,0),MATCH($AO$77,$A$78:$H$78,0))*고양시_Modal_split!G$3 * 0.01</f>
        <v>0.31527145848433408</v>
      </c>
      <c r="AT80" s="303">
        <f>INDEX($A$78:$H$85,MATCH($L37,$B$78:$B$85,0),MATCH($AO$77,$A$78:$H$78,0))*고양시_Modal_split!H$3 * 0.01</f>
        <v>3.426863679177545E-3</v>
      </c>
      <c r="AU80" s="303">
        <f>INDEX($A$78:$H$85,MATCH($L37,$B$78:$B$85,0),MATCH($AO$77,$A$78:$H$78,0))*고양시_Modal_split!I$3 * 0.01</f>
        <v>0.9526681028113575</v>
      </c>
      <c r="AV80" s="303">
        <f>INDEX($A$78:$H$85,MATCH($L37,$B$78:$B$85,0),MATCH($AO$77,$A$78:$H$78,0))*고양시_Modal_split!J$3 * 0.01</f>
        <v>10.431373039416446</v>
      </c>
      <c r="AW80" s="303">
        <f>INDEX($A$78:$H$85,MATCH($L37,$B$78:$B$85,0),MATCH($AO$77,$A$78:$H$78,0))*고양시_Modal_split!K$3 * 0.01</f>
        <v>5.140295518766317E-2</v>
      </c>
      <c r="AX80" s="303">
        <f>INDEX($A$78:$H$85,MATCH($L37,$B$78:$B$85,0),MATCH($AO$77,$A$78:$H$78,0))*고양시_Modal_split!L$3 * 0.01</f>
        <v>1.0349128311116187</v>
      </c>
      <c r="AY80" s="303">
        <f>INDEX($A$78:$H$85,MATCH($L37,$B$78:$B$85,0),MATCH($AO$77,$A$78:$H$78,0))*고양시_Modal_split!M$3 * 0.01</f>
        <v>7.8817864621083519E-2</v>
      </c>
      <c r="AZ80" s="303">
        <f>INDEX($A$78:$H$85,MATCH($L37,$B$78:$B$85,0),MATCH($AO$77,$A$78:$H$78,0))*고양시_Modal_split!N$3 * 0.01</f>
        <v>3.4268636791775456E-2</v>
      </c>
      <c r="BA80" s="207">
        <f>INDEX($A$78:$H$85,MATCH($L37,$B$78:$B$85,0),MATCH($AO$77,$A$78:$H$78,0))*고양시_Modal_split!O$3 * 0.01</f>
        <v>6.1683546225195805E-2</v>
      </c>
      <c r="BB80" s="207">
        <f>INDEX($A$78:$H$85,MATCH($L37,$B$78:$B$85,0),MATCH($AO$77,$A$78:$H$78,0))*고양시_Modal_split!P$3 * 0.01</f>
        <v>34.26863679177545</v>
      </c>
      <c r="BC80" s="207">
        <f>INDEX($A$78:$H$85,MATCH($L80,$B$78:$B$85,0),MATCH($BC$77,$A$78:$H$78,0))*고양시_Modal_split!C$3 * 0.01</f>
        <v>1.5078918232106547E-4</v>
      </c>
      <c r="BD80" s="207">
        <f>INDEX($A$78:$H$85,MATCH($L80,$B$78:$B$85,0),MATCH($BC$77,$A$78:$H$78,0))*고양시_Modal_split!D$3 * 0.01</f>
        <v>2.5327197301998963E-2</v>
      </c>
      <c r="BE80" s="207">
        <f>INDEX($A$78:$H$85,MATCH($L80,$B$78:$B$85,0),MATCH($BC$77,$A$78:$H$78,0))*고양시_Modal_split!E$3 * 0.01</f>
        <v>3.0642515978816522E-3</v>
      </c>
      <c r="BF80" s="207">
        <f>INDEX($A$78:$H$85,MATCH($L80,$B$78:$B$85,0),MATCH($BC$77,$A$78:$H$78,0))*고양시_Modal_split!F$3 * 0.01</f>
        <v>4.9383457210148947E-3</v>
      </c>
      <c r="BG80" s="207">
        <f>INDEX($A$78:$H$85,MATCH($L80,$B$78:$B$85,0),MATCH($BC$77,$A$78:$H$78,0))*고양시_Modal_split!G$3 * 0.01</f>
        <v>4.9545017048350083E-4</v>
      </c>
      <c r="BH80" s="207">
        <f>INDEX($A$78:$H$85,MATCH($L80,$B$78:$B$85,0),MATCH($BC$77,$A$78:$H$78,0))*고양시_Modal_split!H$3 * 0.01</f>
        <v>5.385327940038053E-6</v>
      </c>
      <c r="BI80" s="207">
        <f>INDEX($A$78:$H$85,MATCH($L80,$B$78:$B$85,0),MATCH($BC$77,$A$78:$H$78,0))*고양시_Modal_split!I$3 * 0.01</f>
        <v>1.4971211673305788E-3</v>
      </c>
      <c r="BJ80" s="207">
        <f>INDEX($A$78:$H$85,MATCH($L80,$B$78:$B$85,0),MATCH($BC$77,$A$78:$H$78,0))*고양시_Modal_split!J$3 * 0.01</f>
        <v>1.6392938249475835E-2</v>
      </c>
      <c r="BK80" s="207">
        <f>INDEX($A$78:$H$85,MATCH($L80,$B$78:$B$85,0),MATCH($BC$77,$A$78:$H$78,0))*고양시_Modal_split!K$3 * 0.01</f>
        <v>8.0779919100570804E-5</v>
      </c>
      <c r="BL80" s="207">
        <f>INDEX($A$78:$H$85,MATCH($L80,$B$78:$B$85,0),MATCH($BC$77,$A$78:$H$78,0))*고양시_Modal_split!L$3 * 0.01</f>
        <v>1.6263690378914921E-3</v>
      </c>
      <c r="BM80" s="207">
        <f>INDEX($A$78:$H$85,MATCH($L80,$B$78:$B$85,0),MATCH($BC$77,$A$78:$H$78,0))*고양시_Modal_split!M$3 * 0.01</f>
        <v>1.2386254262087521E-4</v>
      </c>
      <c r="BN80" s="207">
        <f>INDEX($A$78:$H$85,MATCH($L80,$B$78:$B$85,0),MATCH($BC$77,$A$78:$H$78,0))*고양시_Modal_split!N$3 * 0.01</f>
        <v>5.3853279400380532E-5</v>
      </c>
      <c r="BO80" s="207">
        <f>INDEX($A$78:$H$85,MATCH($L80,$B$78:$B$85,0),MATCH($BC$77,$A$78:$H$78,0))*고양시_Modal_split!O$3 * 0.01</f>
        <v>9.6935902920684949E-5</v>
      </c>
      <c r="BP80" s="207">
        <f>INDEX($A$78:$H$85,MATCH($L80,$B$78:$B$85,0),MATCH($BC$77,$A$78:$H$78,0))*고양시_Modal_split!P$3 * 0.01</f>
        <v>5.3853279400380531E-2</v>
      </c>
      <c r="BQ80" s="207">
        <f>INDEX($A$78:$H$85,MATCH($L37,$B$78:$B$85,0),MATCH($BQ$77,$A$78:$H$78,0))*고양시_Modal_split!C$3 * 0.01</f>
        <v>5.6964802210180277E-4</v>
      </c>
      <c r="BR80" s="207">
        <f>INDEX($A$78:$H$85,MATCH($L37,$B$78:$B$85,0),MATCH($BQ$77,$A$78:$H$78,0))*고양시_Modal_split!D$3 * 0.01</f>
        <v>9.568052314088496E-2</v>
      </c>
      <c r="BS80" s="207">
        <f>INDEX($A$78:$H$85,MATCH($L37,$B$78:$B$85,0),MATCH($BQ$77,$A$78:$H$78,0))*고양시_Modal_split!E$3 * 0.01</f>
        <v>1.1576061591997351E-2</v>
      </c>
      <c r="BT80" s="207">
        <f>INDEX($A$78:$H$85,MATCH($L37,$B$78:$B$85,0),MATCH($BQ$77,$A$78:$H$78,0))*고양시_Modal_split!F$3 * 0.01</f>
        <v>1.8655972723834041E-2</v>
      </c>
      <c r="BU80" s="207">
        <f>INDEX($A$78:$H$85,MATCH($L37,$B$78:$B$85,0),MATCH($BQ$77,$A$78:$H$78,0))*고양시_Modal_split!G$3 * 0.01</f>
        <v>1.8717006440487807E-3</v>
      </c>
      <c r="BV80" s="207">
        <f>INDEX($A$78:$H$85,MATCH($L37,$B$78:$B$85,0),MATCH($BQ$77,$A$78:$H$78,0))*고양시_Modal_split!H$3 * 0.01</f>
        <v>2.0344572217921532E-5</v>
      </c>
      <c r="BW80" s="207">
        <f>INDEX($A$78:$H$85,MATCH($L37,$B$78:$B$85,0),MATCH($BQ$77,$A$78:$H$78,0))*고양시_Modal_split!I$3 * 0.01</f>
        <v>5.6557910765821853E-3</v>
      </c>
      <c r="BX80" s="207">
        <f>INDEX($A$78:$H$85,MATCH($L37,$B$78:$B$85,0),MATCH($BQ$77,$A$78:$H$78,0))*고양시_Modal_split!J$3 * 0.01</f>
        <v>6.1928877831353139E-2</v>
      </c>
      <c r="BY80" s="207">
        <f>INDEX($A$78:$H$85,MATCH($L37,$B$78:$B$85,0),MATCH($BQ$77,$A$78:$H$78,0))*고양시_Modal_split!K$3 * 0.01</f>
        <v>3.0516858326882292E-4</v>
      </c>
      <c r="BZ80" s="207">
        <f>INDEX($A$78:$H$85,MATCH($L37,$B$78:$B$85,0),MATCH($BQ$77,$A$78:$H$78,0))*고양시_Modal_split!L$3 * 0.01</f>
        <v>6.1440608098123021E-3</v>
      </c>
      <c r="CA80" s="207">
        <f>INDEX($A$78:$H$85,MATCH($L37,$B$78:$B$85,0),MATCH($BQ$77,$A$78:$H$78,0))*고양시_Modal_split!M$3 * 0.01</f>
        <v>4.6792516101219517E-4</v>
      </c>
      <c r="CB80" s="207">
        <f>INDEX($A$78:$H$85,MATCH($L37,$B$78:$B$85,0),MATCH($BQ$77,$A$78:$H$78,0))*고양시_Modal_split!N$3 * 0.01</f>
        <v>2.0344572217921534E-4</v>
      </c>
      <c r="CC80" s="207">
        <f>INDEX($A$78:$H$85,MATCH($L37,$B$78:$B$85,0),MATCH($BQ$77,$A$78:$H$78,0))*고양시_Modal_split!O$3 * 0.01</f>
        <v>3.6620229992258751E-4</v>
      </c>
      <c r="CD80" s="207">
        <f>INDEX($A$78:$H$85,MATCH($L37,$B$78:$B$85,0),MATCH($BQ$77,$A$78:$H$78,0))*고양시_Modal_split!P$3 * 0.01</f>
        <v>0.2034457221792153</v>
      </c>
      <c r="CE80" s="304">
        <f t="shared" ref="CE80:CE85" si="21">M80+AA80+AO80+BC80+BQ80</f>
        <v>2.000369292671258</v>
      </c>
      <c r="CF80" s="304">
        <f t="shared" si="17"/>
        <v>335.99059940831876</v>
      </c>
      <c r="CG80" s="304">
        <f t="shared" si="17"/>
        <v>40.650361697498063</v>
      </c>
      <c r="CH80" s="304">
        <f t="shared" si="17"/>
        <v>65.512094334983701</v>
      </c>
      <c r="CI80" s="304">
        <f t="shared" si="17"/>
        <v>6.5726419616341341</v>
      </c>
      <c r="CJ80" s="304">
        <f t="shared" si="17"/>
        <v>7.1441760452544925E-2</v>
      </c>
      <c r="CK80" s="304">
        <f t="shared" si="17"/>
        <v>19.860809405807487</v>
      </c>
      <c r="CL80" s="304">
        <f t="shared" si="17"/>
        <v>217.46871881754677</v>
      </c>
      <c r="CM80" s="304">
        <f t="shared" si="17"/>
        <v>1.0716264067881738</v>
      </c>
      <c r="CN80" s="304">
        <f t="shared" si="17"/>
        <v>21.575411656668567</v>
      </c>
      <c r="CO80" s="304">
        <f t="shared" si="17"/>
        <v>1.6431604904085335</v>
      </c>
      <c r="CP80" s="304">
        <f t="shared" si="17"/>
        <v>0.71441760452544933</v>
      </c>
      <c r="CQ80" s="304">
        <f t="shared" si="17"/>
        <v>1.2859516881458086</v>
      </c>
      <c r="CR80" s="304">
        <f t="shared" si="17"/>
        <v>714.41760452544929</v>
      </c>
      <c r="CS80" s="305">
        <f t="shared" ref="CS80:CS85" si="22">H80-CR80</f>
        <v>0</v>
      </c>
      <c r="CV80" s="265"/>
      <c r="CW80" s="265" t="s">
        <v>712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34.659063450771178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2.866937347261196E-4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7.9700858253861251E-2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2.2256085822098437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199.2446104537874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2.0748612105051909E-3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0.57681141652044288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12.794359421017178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12.397338371670765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1.190296519339196E-4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3.3090243237629643E-2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0.79608679316278363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1.8622939192646296E-2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1.870555033010786E-7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5.2001429917699855E-5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1.1958595866849206E-3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7.5936923127686476E-2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7.0665412358185241E-7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1.9644984635575497E-4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4.8762387379462716E-3</v>
      </c>
      <c r="DR80" s="270">
        <f t="shared" ref="DR80:DR85" si="23">CX80+DB80+DF80+DJ80+DN80</f>
        <v>246.39557213854971</v>
      </c>
      <c r="DS80" s="270">
        <f t="shared" si="18"/>
        <v>2.4814783067921131E-3</v>
      </c>
      <c r="DT80" s="270">
        <f t="shared" si="18"/>
        <v>0.68985096928820733</v>
      </c>
      <c r="DU80" s="270">
        <f t="shared" si="18"/>
        <v>15.822126894714438</v>
      </c>
      <c r="DW80" s="278"/>
      <c r="DX80" s="278" t="s">
        <v>712</v>
      </c>
      <c r="DY80" s="281">
        <f t="shared" ref="DY80:DY85" si="24">DR80+DU80</f>
        <v>262.21769903326413</v>
      </c>
      <c r="DZ80" s="281">
        <f t="shared" ref="DZ80:DZ85" si="25">DS80+DT80</f>
        <v>0.69233244759499946</v>
      </c>
      <c r="EB80" s="278"/>
      <c r="EC80" s="278" t="s">
        <v>667</v>
      </c>
      <c r="ED80" s="281">
        <f t="shared" ref="ED80:ED85" si="26">DY80</f>
        <v>262.21769903326413</v>
      </c>
      <c r="EE80" s="281">
        <f t="shared" si="19"/>
        <v>0.69233244759499946</v>
      </c>
      <c r="FE80" t="s">
        <v>12</v>
      </c>
      <c r="FF80" t="s">
        <v>567</v>
      </c>
      <c r="FG80">
        <v>8014.2473</v>
      </c>
      <c r="FH80" s="277" t="e">
        <f t="shared" ref="FH80:FH85" si="27">FG80/SUMIF($FE$98:$FE$132,"="&amp;FE80,$FG$98:$FG$132)</f>
        <v>#DIV/0!</v>
      </c>
    </row>
    <row r="81" spans="1:164" ht="37.5">
      <c r="A81" s="205"/>
      <c r="B81" s="205" t="s">
        <v>714</v>
      </c>
      <c r="C81" s="400">
        <f>$D10*KTDB_TripDistribution_2050!T$12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15.822518702980492</v>
      </c>
      <c r="D81" s="400">
        <f>$D10*KTDB_TripDistribution_2050!U$12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114.51080485127933</v>
      </c>
      <c r="E81" s="400">
        <f>$D10*KTDB_TripDistribution_2050!V$12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6.5692014362744153</v>
      </c>
      <c r="F81" s="400">
        <f>$D10*KTDB_TripDistribution_2050!W$12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1.0323522424737169E-2</v>
      </c>
      <c r="G81" s="400">
        <f>$D10*KTDB_TripDistribution_2050!X$12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3.8999973604562629E-2</v>
      </c>
      <c r="H81" s="400">
        <f>$D10*KTDB_TripDistribution_2050!Y$12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136.95184848656353</v>
      </c>
      <c r="J81" s="230">
        <f t="shared" si="16"/>
        <v>136.95184848656356</v>
      </c>
      <c r="K81" s="206"/>
      <c r="L81" s="206" t="s">
        <v>714</v>
      </c>
      <c r="M81" s="206">
        <f>INDEX($A$78:$H$85,MATCH($L81,$B$78:$B$85,0),MATCH($M$77,$A$78:$H$78,0))*고양시_Modal_split!C$3 * 0.01</f>
        <v>4.4303052368345378E-2</v>
      </c>
      <c r="N81" s="206">
        <f>INDEX($A$78:$H$85,MATCH($L81,$B$78:$B$85,0),MATCH($M$77,$A$78:$H$78,0))*고양시_Modal_split!D$3 * 0.01</f>
        <v>7.4413305460117263</v>
      </c>
      <c r="O81" s="206">
        <f>INDEX($A$78:$H$85,MATCH($L81,$B$78:$B$85,0),MATCH($M$77,$A$78:$H$78,0))*고양시_Modal_split!E$3 * 0.01</f>
        <v>0.90030131419958992</v>
      </c>
      <c r="P81" s="206">
        <f>INDEX($A$78:$H$85,MATCH($L81,$B$78:$B$85,0),MATCH($M$77,$A$78:$H$78,0))*고양시_Modal_split!F$3 * 0.01</f>
        <v>1.4509249650633111</v>
      </c>
      <c r="Q81" s="206">
        <f>INDEX($A$78:$H$85,MATCH($L81,$B$78:$B$85,0),MATCH($M$77,$A$78:$H$78,0))*고양시_Modal_split!G$3 * 0.01</f>
        <v>0.14556717206742051</v>
      </c>
      <c r="R81" s="206">
        <f>INDEX($A$78:$H$85,MATCH($L81,$B$78:$B$85,0),MATCH($M$77,$A$78:$H$78,0))*고양시_Modal_split!H$3 * 0.01</f>
        <v>1.5822518702980494E-3</v>
      </c>
      <c r="S81" s="206">
        <f>INDEX($A$78:$H$85,MATCH($L81,$B$78:$B$85,0),MATCH($M$77,$A$78:$H$78,0))*고양시_Modal_split!I$3 * 0.01</f>
        <v>0.43986601994285762</v>
      </c>
      <c r="T81" s="206">
        <f>INDEX($A$78:$H$85,MATCH($L81,$B$78:$B$85,0),MATCH($M$77,$A$78:$H$78,0))*고양시_Modal_split!J$3 * 0.01</f>
        <v>4.816374693187262</v>
      </c>
      <c r="U81" s="206">
        <f>INDEX($A$78:$H$85,MATCH($L81,$B$78:$B$85,0),MATCH($M$77,$A$78:$H$78,0))*고양시_Modal_split!K$3 * 0.01</f>
        <v>2.3733778054470737E-2</v>
      </c>
      <c r="V81" s="206">
        <f>INDEX($A$78:$H$85,MATCH($L81,$B$78:$B$85,0),MATCH($M$77,$A$78:$H$78,0))*고양시_Modal_split!L$3 * 0.01</f>
        <v>0.47784006483001085</v>
      </c>
      <c r="W81" s="206">
        <f>INDEX($A$78:$H$85,MATCH($L81,$B$78:$B$85,0),MATCH($M$77,$A$78:$H$78,0))*고양시_Modal_split!M$3 * 0.01</f>
        <v>3.6391793016855127E-2</v>
      </c>
      <c r="X81" s="206">
        <f>INDEX($A$78:$H$85,MATCH($L81,$B$78:$B$85,0),MATCH($M$77,$A$78:$H$78,0))*고양시_Modal_split!N$3 * 0.01</f>
        <v>1.5822518702980494E-2</v>
      </c>
      <c r="Y81" s="206">
        <f>INDEX($A$78:$H$85,MATCH($L81,$B$78:$B$85,0),MATCH($M$77,$A$78:$H$78,0))*고양시_Modal_split!O$3 * 0.01</f>
        <v>2.8480533665364884E-2</v>
      </c>
      <c r="Z81" s="209">
        <f>INDEX($A$78:$H$85,MATCH($L81,$B$78:$B$85,0),MATCH($M$77,$A$78:$H$78,0))*고양시_Modal_split!P$3 * 0.01</f>
        <v>15.822518702980492</v>
      </c>
      <c r="AA81" s="207">
        <f>INDEX($A$78:$H$85,MATCH($L81,$B$78:$B$85,0),MATCH($AA$77,$A$78:$H$78,0))*고양시_Modal_split!C$3 * 0.01</f>
        <v>0.3206302535835821</v>
      </c>
      <c r="AB81" s="207">
        <f>INDEX($A$78:$H$85,MATCH($L81,$B$78:$B$85,0),MATCH($AA$77,$A$78:$H$78,0))*고양시_Modal_split!D$3 * 0.01</f>
        <v>53.85443152155667</v>
      </c>
      <c r="AC81" s="207">
        <f>INDEX($A$78:$H$85,MATCH($L81,$B$78:$B$85,0),MATCH($AA$77,$A$78:$H$78,0))*고양시_Modal_split!E$3 * 0.01</f>
        <v>6.515664796037794</v>
      </c>
      <c r="AD81" s="207">
        <f>INDEX($A$78:$H$85,MATCH($L81,$B$78:$B$85,0),MATCH($AA$77,$A$78:$H$78,0))*고양시_Modal_split!F$3 * 0.01</f>
        <v>10.500640804862314</v>
      </c>
      <c r="AE81" s="207">
        <f>INDEX($A$78:$H$85,MATCH($L81,$B$78:$B$85,0),MATCH($AA$77,$A$78:$H$78,0))*고양시_Modal_split!G$3 * 0.01</f>
        <v>1.0534994046317698</v>
      </c>
      <c r="AF81" s="207">
        <f>INDEX($A$78:$H$85,MATCH($L81,$B$78:$B$85,0),MATCH($AA$77,$A$78:$H$78,0))*고양시_Modal_split!H$3 * 0.01</f>
        <v>1.1451080485127933E-2</v>
      </c>
      <c r="AG81" s="207">
        <f>INDEX($A$78:$H$85,MATCH($L81,$B$78:$B$85,0),MATCH($AA$77,$A$78:$H$78,0))*고양시_Modal_split!I$3 * 0.01</f>
        <v>3.1834003748655655</v>
      </c>
      <c r="AH81" s="207">
        <f>INDEX($A$78:$H$85,MATCH($L81,$B$78:$B$85,0),MATCH($AA$77,$A$78:$H$78,0))*고양시_Modal_split!J$3 * 0.01</f>
        <v>34.857088996729431</v>
      </c>
      <c r="AI81" s="207">
        <f>INDEX($A$78:$H$85,MATCH($L81,$B$78:$B$85,0),MATCH($AA$77,$A$78:$H$78,0))*고양시_Modal_split!K$3 * 0.01</f>
        <v>0.17176620727691899</v>
      </c>
      <c r="AJ81" s="207">
        <f>INDEX($A$78:$H$85,MATCH($L81,$B$78:$B$85,0),MATCH($AA$77,$A$78:$H$78,0))*고양시_Modal_split!L$3 * 0.01</f>
        <v>3.4582263065086356</v>
      </c>
      <c r="AK81" s="207">
        <f>INDEX($A$78:$H$85,MATCH($L81,$B$78:$B$85,0),MATCH($AA$77,$A$78:$H$78,0))*고양시_Modal_split!M$3 * 0.01</f>
        <v>0.26337485115794246</v>
      </c>
      <c r="AL81" s="207">
        <f>INDEX($A$78:$H$85,MATCH($L81,$B$78:$B$85,0),MATCH($AA$77,$A$78:$H$78,0))*고양시_Modal_split!N$3 * 0.01</f>
        <v>0.11451080485127933</v>
      </c>
      <c r="AM81" s="207">
        <f>INDEX($A$78:$H$85,MATCH($L81,$B$78:$B$85,0),MATCH($AA$77,$A$78:$H$78,0))*고양시_Modal_split!O$3 * 0.01</f>
        <v>0.20611944873230278</v>
      </c>
      <c r="AN81" s="207">
        <f>INDEX($A$78:$H$85,MATCH($L81,$B$78:$B$85,0),MATCH($AA$77,$A$78:$H$78,0))*고양시_Modal_split!P$3 * 0.01</f>
        <v>114.51080485127933</v>
      </c>
      <c r="AO81" s="303">
        <f>INDEX($A$78:$H$85,MATCH($L38,$B$78:$B$85,0),MATCH($AO$77,$A$78:$H$78,0))*고양시_Modal_split!C$3 * 0.01</f>
        <v>1.8393764021568362E-2</v>
      </c>
      <c r="AP81" s="303">
        <f>INDEX($A$78:$H$85,MATCH($L38,$B$78:$B$85,0),MATCH($AO$77,$A$78:$H$78,0))*고양시_Modal_split!D$3 * 0.01</f>
        <v>3.0894954354798574</v>
      </c>
      <c r="AQ81" s="303">
        <f>INDEX($A$78:$H$85,MATCH($L38,$B$78:$B$85,0),MATCH($AO$77,$A$78:$H$78,0))*고양시_Modal_split!E$3 * 0.01</f>
        <v>0.37378756172401417</v>
      </c>
      <c r="AR81" s="303">
        <f>INDEX($A$78:$H$85,MATCH($L38,$B$78:$B$85,0),MATCH($AO$77,$A$78:$H$78,0))*고양시_Modal_split!F$3 * 0.01</f>
        <v>0.60239577170636394</v>
      </c>
      <c r="AS81" s="303">
        <f>INDEX($A$78:$H$85,MATCH($L38,$B$78:$B$85,0),MATCH($AO$77,$A$78:$H$78,0))*고양시_Modal_split!G$3 * 0.01</f>
        <v>6.0436653213724621E-2</v>
      </c>
      <c r="AT81" s="303">
        <f>INDEX($A$78:$H$85,MATCH($L38,$B$78:$B$85,0),MATCH($AO$77,$A$78:$H$78,0))*고양시_Modal_split!H$3 * 0.01</f>
        <v>6.5692014362744161E-4</v>
      </c>
      <c r="AU81" s="303">
        <f>INDEX($A$78:$H$85,MATCH($L38,$B$78:$B$85,0),MATCH($AO$77,$A$78:$H$78,0))*고양시_Modal_split!I$3 * 0.01</f>
        <v>0.18262379992842875</v>
      </c>
      <c r="AV81" s="303">
        <f>INDEX($A$78:$H$85,MATCH($L38,$B$78:$B$85,0),MATCH($AO$77,$A$78:$H$78,0))*고양시_Modal_split!J$3 * 0.01</f>
        <v>1.9996649172019321</v>
      </c>
      <c r="AW81" s="303">
        <f>INDEX($A$78:$H$85,MATCH($L38,$B$78:$B$85,0),MATCH($AO$77,$A$78:$H$78,0))*고양시_Modal_split!K$3 * 0.01</f>
        <v>9.8538021544116224E-3</v>
      </c>
      <c r="AX81" s="303">
        <f>INDEX($A$78:$H$85,MATCH($L38,$B$78:$B$85,0),MATCH($AO$77,$A$78:$H$78,0))*고양시_Modal_split!L$3 * 0.01</f>
        <v>0.19838988337548735</v>
      </c>
      <c r="AY81" s="303">
        <f>INDEX($A$78:$H$85,MATCH($L38,$B$78:$B$85,0),MATCH($AO$77,$A$78:$H$78,0))*고양시_Modal_split!M$3 * 0.01</f>
        <v>1.5109163303431155E-2</v>
      </c>
      <c r="AZ81" s="303">
        <f>INDEX($A$78:$H$85,MATCH($L38,$B$78:$B$85,0),MATCH($AO$77,$A$78:$H$78,0))*고양시_Modal_split!N$3 * 0.01</f>
        <v>6.5692014362744161E-3</v>
      </c>
      <c r="BA81" s="207">
        <f>INDEX($A$78:$H$85,MATCH($L38,$B$78:$B$85,0),MATCH($AO$77,$A$78:$H$78,0))*고양시_Modal_split!O$3 * 0.01</f>
        <v>1.1824562585293947E-2</v>
      </c>
      <c r="BB81" s="207">
        <f>INDEX($A$78:$H$85,MATCH($L38,$B$78:$B$85,0),MATCH($AO$77,$A$78:$H$78,0))*고양시_Modal_split!P$3 * 0.01</f>
        <v>6.5692014362744162</v>
      </c>
      <c r="BC81" s="207">
        <f>INDEX($A$78:$H$85,MATCH($L81,$B$78:$B$85,0),MATCH($BC$77,$A$78:$H$78,0))*고양시_Modal_split!C$3 * 0.01</f>
        <v>2.890586278926407E-5</v>
      </c>
      <c r="BD81" s="207">
        <f>INDEX($A$78:$H$85,MATCH($L81,$B$78:$B$85,0),MATCH($BC$77,$A$78:$H$78,0))*고양시_Modal_split!D$3 * 0.01</f>
        <v>4.8551525963538905E-3</v>
      </c>
      <c r="BE81" s="207">
        <f>INDEX($A$78:$H$85,MATCH($L81,$B$78:$B$85,0),MATCH($BC$77,$A$78:$H$78,0))*고양시_Modal_split!E$3 * 0.01</f>
        <v>5.8740842596754486E-4</v>
      </c>
      <c r="BF81" s="207">
        <f>INDEX($A$78:$H$85,MATCH($L81,$B$78:$B$85,0),MATCH($BC$77,$A$78:$H$78,0))*고양시_Modal_split!F$3 * 0.01</f>
        <v>9.4666700634839847E-4</v>
      </c>
      <c r="BG81" s="207">
        <f>INDEX($A$78:$H$85,MATCH($L81,$B$78:$B$85,0),MATCH($BC$77,$A$78:$H$78,0))*고양시_Modal_split!G$3 * 0.01</f>
        <v>9.4976406307581947E-5</v>
      </c>
      <c r="BH81" s="207">
        <f>INDEX($A$78:$H$85,MATCH($L81,$B$78:$B$85,0),MATCH($BC$77,$A$78:$H$78,0))*고양시_Modal_split!H$3 * 0.01</f>
        <v>1.032352242473717E-6</v>
      </c>
      <c r="BI81" s="207">
        <f>INDEX($A$78:$H$85,MATCH($L81,$B$78:$B$85,0),MATCH($BC$77,$A$78:$H$78,0))*고양시_Modal_split!I$3 * 0.01</f>
        <v>2.8699392340769328E-4</v>
      </c>
      <c r="BJ81" s="207">
        <f>INDEX($A$78:$H$85,MATCH($L81,$B$78:$B$85,0),MATCH($BC$77,$A$78:$H$78,0))*고양시_Modal_split!J$3 * 0.01</f>
        <v>3.1424802260899944E-3</v>
      </c>
      <c r="BK81" s="207">
        <f>INDEX($A$78:$H$85,MATCH($L81,$B$78:$B$85,0),MATCH($BC$77,$A$78:$H$78,0))*고양시_Modal_split!K$3 * 0.01</f>
        <v>1.5485283637105754E-5</v>
      </c>
      <c r="BL81" s="207">
        <f>INDEX($A$78:$H$85,MATCH($L81,$B$78:$B$85,0),MATCH($BC$77,$A$78:$H$78,0))*고양시_Modal_split!L$3 * 0.01</f>
        <v>3.1177037722706253E-4</v>
      </c>
      <c r="BM81" s="207">
        <f>INDEX($A$78:$H$85,MATCH($L81,$B$78:$B$85,0),MATCH($BC$77,$A$78:$H$78,0))*고양시_Modal_split!M$3 * 0.01</f>
        <v>2.3744101576895487E-5</v>
      </c>
      <c r="BN81" s="207">
        <f>INDEX($A$78:$H$85,MATCH($L81,$B$78:$B$85,0),MATCH($BC$77,$A$78:$H$78,0))*고양시_Modal_split!N$3 * 0.01</f>
        <v>1.0323522424737169E-5</v>
      </c>
      <c r="BO81" s="207">
        <f>INDEX($A$78:$H$85,MATCH($L81,$B$78:$B$85,0),MATCH($BC$77,$A$78:$H$78,0))*고양시_Modal_split!O$3 * 0.01</f>
        <v>1.8582340364526903E-5</v>
      </c>
      <c r="BP81" s="207">
        <f>INDEX($A$78:$H$85,MATCH($L81,$B$78:$B$85,0),MATCH($BC$77,$A$78:$H$78,0))*고양시_Modal_split!P$3 * 0.01</f>
        <v>1.0323522424737169E-2</v>
      </c>
      <c r="BQ81" s="207">
        <f>INDEX($A$78:$H$85,MATCH($L38,$B$78:$B$85,0),MATCH($BQ$77,$A$78:$H$78,0))*고양시_Modal_split!C$3 * 0.01</f>
        <v>1.0919992609277535E-4</v>
      </c>
      <c r="BR81" s="207">
        <f>INDEX($A$78:$H$85,MATCH($L38,$B$78:$B$85,0),MATCH($BQ$77,$A$78:$H$78,0))*고양시_Modal_split!D$3 * 0.01</f>
        <v>1.8341687586225806E-2</v>
      </c>
      <c r="BS81" s="207">
        <f>INDEX($A$78:$H$85,MATCH($L38,$B$78:$B$85,0),MATCH($BQ$77,$A$78:$H$78,0))*고양시_Modal_split!E$3 * 0.01</f>
        <v>2.2190984980996133E-3</v>
      </c>
      <c r="BT81" s="207">
        <f>INDEX($A$78:$H$85,MATCH($L38,$B$78:$B$85,0),MATCH($BQ$77,$A$78:$H$78,0))*고양시_Modal_split!F$3 * 0.01</f>
        <v>3.5762975795383934E-3</v>
      </c>
      <c r="BU81" s="207">
        <f>INDEX($A$78:$H$85,MATCH($L38,$B$78:$B$85,0),MATCH($BQ$77,$A$78:$H$78,0))*고양시_Modal_split!G$3 * 0.01</f>
        <v>3.5879975716197616E-4</v>
      </c>
      <c r="BV81" s="207">
        <f>INDEX($A$78:$H$85,MATCH($L38,$B$78:$B$85,0),MATCH($BQ$77,$A$78:$H$78,0))*고양시_Modal_split!H$3 * 0.01</f>
        <v>3.8999973604562633E-6</v>
      </c>
      <c r="BW81" s="207">
        <f>INDEX($A$78:$H$85,MATCH($L38,$B$78:$B$85,0),MATCH($BQ$77,$A$78:$H$78,0))*고양시_Modal_split!I$3 * 0.01</f>
        <v>1.084199266206841E-3</v>
      </c>
      <c r="BX81" s="207">
        <f>INDEX($A$78:$H$85,MATCH($L38,$B$78:$B$85,0),MATCH($BQ$77,$A$78:$H$78,0))*고양시_Modal_split!J$3 * 0.01</f>
        <v>1.1871591965228865E-2</v>
      </c>
      <c r="BY81" s="207">
        <f>INDEX($A$78:$H$85,MATCH($L38,$B$78:$B$85,0),MATCH($BQ$77,$A$78:$H$78,0))*고양시_Modal_split!K$3 * 0.01</f>
        <v>5.8499960406843941E-5</v>
      </c>
      <c r="BZ81" s="207">
        <f>INDEX($A$78:$H$85,MATCH($L38,$B$78:$B$85,0),MATCH($BQ$77,$A$78:$H$78,0))*고양시_Modal_split!L$3 * 0.01</f>
        <v>1.1777992028577915E-3</v>
      </c>
      <c r="CA81" s="207">
        <f>INDEX($A$78:$H$85,MATCH($L38,$B$78:$B$85,0),MATCH($BQ$77,$A$78:$H$78,0))*고양시_Modal_split!M$3 * 0.01</f>
        <v>8.969993929049404E-5</v>
      </c>
      <c r="CB81" s="207">
        <f>INDEX($A$78:$H$85,MATCH($L38,$B$78:$B$85,0),MATCH($BQ$77,$A$78:$H$78,0))*고양시_Modal_split!N$3 * 0.01</f>
        <v>3.8999973604562629E-5</v>
      </c>
      <c r="CC81" s="207">
        <f>INDEX($A$78:$H$85,MATCH($L38,$B$78:$B$85,0),MATCH($BQ$77,$A$78:$H$78,0))*고양시_Modal_split!O$3 * 0.01</f>
        <v>7.0199952488212729E-5</v>
      </c>
      <c r="CD81" s="207">
        <f>INDEX($A$78:$H$85,MATCH($L38,$B$78:$B$85,0),MATCH($BQ$77,$A$78:$H$78,0))*고양시_Modal_split!P$3 * 0.01</f>
        <v>3.8999973604562629E-2</v>
      </c>
      <c r="CE81" s="304">
        <f t="shared" si="21"/>
        <v>0.38346517576237782</v>
      </c>
      <c r="CF81" s="304">
        <f t="shared" si="17"/>
        <v>64.408454343230829</v>
      </c>
      <c r="CG81" s="304">
        <f t="shared" si="17"/>
        <v>7.7925601788854646</v>
      </c>
      <c r="CH81" s="304">
        <f t="shared" si="17"/>
        <v>12.558484506217876</v>
      </c>
      <c r="CI81" s="304">
        <f t="shared" si="17"/>
        <v>1.2599570060763845</v>
      </c>
      <c r="CJ81" s="304">
        <f t="shared" si="17"/>
        <v>1.3695184848656354E-2</v>
      </c>
      <c r="CK81" s="304">
        <f t="shared" si="17"/>
        <v>3.8072613879264661</v>
      </c>
      <c r="CL81" s="304">
        <f t="shared" si="17"/>
        <v>41.688142679309948</v>
      </c>
      <c r="CM81" s="304">
        <f t="shared" si="17"/>
        <v>0.2054277727298453</v>
      </c>
      <c r="CN81" s="304">
        <f t="shared" si="17"/>
        <v>4.1359458242942182</v>
      </c>
      <c r="CO81" s="304">
        <f t="shared" si="17"/>
        <v>0.31498925151909613</v>
      </c>
      <c r="CP81" s="304">
        <f t="shared" si="17"/>
        <v>0.13695184848656355</v>
      </c>
      <c r="CQ81" s="304">
        <f t="shared" si="17"/>
        <v>0.24651332727581435</v>
      </c>
      <c r="CR81" s="304">
        <f t="shared" si="17"/>
        <v>136.95184848656356</v>
      </c>
      <c r="CS81" s="305">
        <f t="shared" si="22"/>
        <v>0</v>
      </c>
      <c r="CV81" s="265"/>
      <c r="CW81" s="265" t="s">
        <v>714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6.644045130367612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5.4958383824176779E-5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1.527843070312114E-2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0.42664291502679536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38.194632284791965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3.9774506721528078E-4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0.11057312868584805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2.4526427705735006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2.3765349503691211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2.2817650004426594E-5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6.3433067012305926E-3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0.15260760259652872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3.5699651443778604E-3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3.5858014674321533E-8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9.968528079461385E-6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2.2924292443166359E-4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1.455689490970302E-2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1.3546361099188131E-7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3.7658883855743E-5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9.3476127210935837E-4</v>
      </c>
      <c r="DR81" s="270">
        <f t="shared" si="23"/>
        <v>47.233339225582782</v>
      </c>
      <c r="DS81" s="270">
        <f t="shared" si="18"/>
        <v>4.756924226695504E-4</v>
      </c>
      <c r="DT81" s="270">
        <f t="shared" si="18"/>
        <v>0.13224249350213499</v>
      </c>
      <c r="DU81" s="270">
        <f t="shared" si="18"/>
        <v>3.0330572923933659</v>
      </c>
      <c r="DW81" s="278"/>
      <c r="DX81" s="278" t="s">
        <v>714</v>
      </c>
      <c r="DY81" s="281">
        <f t="shared" si="24"/>
        <v>50.266396517976148</v>
      </c>
      <c r="DZ81" s="281">
        <f t="shared" si="25"/>
        <v>0.13271818592480453</v>
      </c>
      <c r="EB81" s="278"/>
      <c r="EC81" s="278" t="s">
        <v>669</v>
      </c>
      <c r="ED81" s="281">
        <f t="shared" si="26"/>
        <v>50.266396517976148</v>
      </c>
      <c r="EE81" s="281">
        <f t="shared" si="19"/>
        <v>0.13271818592480453</v>
      </c>
      <c r="FE81" t="s">
        <v>12</v>
      </c>
      <c r="FF81" t="s">
        <v>610</v>
      </c>
      <c r="FG81">
        <v>5231.5074000000004</v>
      </c>
      <c r="FH81" s="277" t="e">
        <f t="shared" si="27"/>
        <v>#DIV/0!</v>
      </c>
    </row>
    <row r="82" spans="1:164" ht="37.5">
      <c r="A82" s="205"/>
      <c r="B82" s="205" t="s">
        <v>718</v>
      </c>
      <c r="C82" s="400">
        <f>$D11*KTDB_TripDistribution_2050!T$12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D82" s="400">
        <f>$D11*KTDB_TripDistribution_2050!U$12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E82" s="400">
        <f>$D11*KTDB_TripDistribution_2050!V$12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F82" s="400">
        <f>$D11*KTDB_TripDistribution_2050!W$12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G82" s="400">
        <f>$D11*KTDB_TripDistribution_2050!X$12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H82" s="400">
        <f>$D11*KTDB_TripDistribution_2050!Y$12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</v>
      </c>
      <c r="J82" s="230">
        <f t="shared" si="16"/>
        <v>0</v>
      </c>
      <c r="K82" s="206"/>
      <c r="L82" s="206" t="s">
        <v>718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1"/>
        <v>0</v>
      </c>
      <c r="CF82" s="304">
        <f t="shared" si="17"/>
        <v>0</v>
      </c>
      <c r="CG82" s="304">
        <f t="shared" si="17"/>
        <v>0</v>
      </c>
      <c r="CH82" s="304">
        <f t="shared" si="17"/>
        <v>0</v>
      </c>
      <c r="CI82" s="304">
        <f t="shared" si="17"/>
        <v>0</v>
      </c>
      <c r="CJ82" s="304">
        <f t="shared" si="17"/>
        <v>0</v>
      </c>
      <c r="CK82" s="304">
        <f t="shared" si="17"/>
        <v>0</v>
      </c>
      <c r="CL82" s="304">
        <f t="shared" si="17"/>
        <v>0</v>
      </c>
      <c r="CM82" s="304">
        <f t="shared" si="17"/>
        <v>0</v>
      </c>
      <c r="CN82" s="304">
        <f t="shared" si="17"/>
        <v>0</v>
      </c>
      <c r="CO82" s="304">
        <f t="shared" si="17"/>
        <v>0</v>
      </c>
      <c r="CP82" s="304">
        <f t="shared" si="17"/>
        <v>0</v>
      </c>
      <c r="CQ82" s="304">
        <f t="shared" si="17"/>
        <v>0</v>
      </c>
      <c r="CR82" s="304">
        <f t="shared" si="17"/>
        <v>0</v>
      </c>
      <c r="CS82" s="305">
        <f t="shared" si="22"/>
        <v>0</v>
      </c>
      <c r="CV82" s="265"/>
      <c r="CW82" s="265" t="s">
        <v>718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3"/>
        <v>0</v>
      </c>
      <c r="DS82" s="270">
        <f t="shared" si="18"/>
        <v>0</v>
      </c>
      <c r="DT82" s="270">
        <f t="shared" si="18"/>
        <v>0</v>
      </c>
      <c r="DU82" s="270">
        <f t="shared" si="18"/>
        <v>0</v>
      </c>
      <c r="DW82" s="278"/>
      <c r="DX82" s="278" t="s">
        <v>718</v>
      </c>
      <c r="DY82" s="281">
        <f t="shared" si="24"/>
        <v>0</v>
      </c>
      <c r="DZ82" s="281">
        <f t="shared" si="25"/>
        <v>0</v>
      </c>
      <c r="EB82" s="278"/>
      <c r="EC82" s="278" t="s">
        <v>671</v>
      </c>
      <c r="ED82" s="281">
        <f t="shared" si="26"/>
        <v>0</v>
      </c>
      <c r="EE82" s="281">
        <f t="shared" si="19"/>
        <v>0</v>
      </c>
      <c r="FE82" t="s">
        <v>12</v>
      </c>
      <c r="FF82" t="s">
        <v>359</v>
      </c>
      <c r="FG82">
        <v>5055.2204000000002</v>
      </c>
      <c r="FH82" s="277" t="e">
        <f t="shared" si="27"/>
        <v>#DIV/0!</v>
      </c>
    </row>
    <row r="83" spans="1:164" ht="25">
      <c r="A83" s="205"/>
      <c r="B83" s="205" t="s">
        <v>716</v>
      </c>
      <c r="C83" s="400">
        <f>$D12*KTDB_TripDistribution_2050!T$12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43.436341152768101</v>
      </c>
      <c r="D83" s="400">
        <f>$D12*KTDB_TripDistribution_2050!U$12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314.35768720319351</v>
      </c>
      <c r="E83" s="400">
        <f>$D12*KTDB_TripDistribution_2050!V$12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18.033922414231036</v>
      </c>
      <c r="F83" s="400">
        <f>$D12*KTDB_TripDistribution_2050!W$12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2.8340370478100122E-2</v>
      </c>
      <c r="G83" s="400">
        <f>$D12*KTDB_TripDistribution_2050!X$12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0.10706362180615601</v>
      </c>
      <c r="H83" s="400">
        <f>$D12*KTDB_TripDistribution_2050!Y$12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375.96335476247697</v>
      </c>
      <c r="J83" s="230">
        <f t="shared" si="16"/>
        <v>375.96335476247685</v>
      </c>
      <c r="K83" s="206"/>
      <c r="L83" s="206" t="s">
        <v>716</v>
      </c>
      <c r="M83" s="206">
        <f>INDEX($A$78:$H$85,MATCH($L83,$B$78:$B$85,0),MATCH($M$77,$A$78:$H$78,0))*고양시_Modal_split!C$3 * 0.01</f>
        <v>0.12162175522775068</v>
      </c>
      <c r="N83" s="206">
        <f>INDEX($A$78:$H$85,MATCH($L83,$B$78:$B$85,0),MATCH($M$77,$A$78:$H$78,0))*고양시_Modal_split!D$3 * 0.01</f>
        <v>20.428111244146841</v>
      </c>
      <c r="O83" s="206">
        <f>INDEX($A$78:$H$85,MATCH($L83,$B$78:$B$85,0),MATCH($M$77,$A$78:$H$78,0))*고양시_Modal_split!E$3 * 0.01</f>
        <v>2.4715278115925048</v>
      </c>
      <c r="P83" s="206">
        <f>INDEX($A$78:$H$85,MATCH($L83,$B$78:$B$85,0),MATCH($M$77,$A$78:$H$78,0))*고양시_Modal_split!F$3 * 0.01</f>
        <v>3.983112483708835</v>
      </c>
      <c r="Q83" s="206">
        <f>INDEX($A$78:$H$85,MATCH($L83,$B$78:$B$85,0),MATCH($M$77,$A$78:$H$78,0))*고양시_Modal_split!G$3 * 0.01</f>
        <v>0.39961433860546647</v>
      </c>
      <c r="R83" s="206">
        <f>INDEX($A$78:$H$85,MATCH($L83,$B$78:$B$85,0),MATCH($M$77,$A$78:$H$78,0))*고양시_Modal_split!H$3 * 0.01</f>
        <v>4.3436341152768105E-3</v>
      </c>
      <c r="S83" s="206">
        <f>INDEX($A$78:$H$85,MATCH($L83,$B$78:$B$85,0),MATCH($M$77,$A$78:$H$78,0))*고양시_Modal_split!I$3 * 0.01</f>
        <v>1.2075302840469531</v>
      </c>
      <c r="T83" s="206">
        <f>INDEX($A$78:$H$85,MATCH($L83,$B$78:$B$85,0),MATCH($M$77,$A$78:$H$78,0))*고양시_Modal_split!J$3 * 0.01</f>
        <v>13.222022246902611</v>
      </c>
      <c r="U83" s="206">
        <f>INDEX($A$78:$H$85,MATCH($L83,$B$78:$B$85,0),MATCH($M$77,$A$78:$H$78,0))*고양시_Modal_split!K$3 * 0.01</f>
        <v>6.5154511729152154E-2</v>
      </c>
      <c r="V83" s="206">
        <f>INDEX($A$78:$H$85,MATCH($L83,$B$78:$B$85,0),MATCH($M$77,$A$78:$H$78,0))*고양시_Modal_split!L$3 * 0.01</f>
        <v>1.3117775028135967</v>
      </c>
      <c r="W83" s="206">
        <f>INDEX($A$78:$H$85,MATCH($L83,$B$78:$B$85,0),MATCH($M$77,$A$78:$H$78,0))*고양시_Modal_split!M$3 * 0.01</f>
        <v>9.9903584651366617E-2</v>
      </c>
      <c r="X83" s="206">
        <f>INDEX($A$78:$H$85,MATCH($L83,$B$78:$B$85,0),MATCH($M$77,$A$78:$H$78,0))*고양시_Modal_split!N$3 * 0.01</f>
        <v>4.34363411527681E-2</v>
      </c>
      <c r="Y83" s="206">
        <f>INDEX($A$78:$H$85,MATCH($L83,$B$78:$B$85,0),MATCH($M$77,$A$78:$H$78,0))*고양시_Modal_split!O$3 * 0.01</f>
        <v>7.8185414074982584E-2</v>
      </c>
      <c r="Z83" s="209">
        <f>INDEX($A$78:$H$85,MATCH($L83,$B$78:$B$85,0),MATCH($M$77,$A$78:$H$78,0))*고양시_Modal_split!P$3 * 0.01</f>
        <v>43.436341152768101</v>
      </c>
      <c r="AA83" s="207">
        <f>INDEX($A$78:$H$85,MATCH($L83,$B$78:$B$85,0),MATCH($AA$77,$A$78:$H$78,0))*고양시_Modal_split!C$3 * 0.01</f>
        <v>0.88020152416894182</v>
      </c>
      <c r="AB83" s="207">
        <f>INDEX($A$78:$H$85,MATCH($L83,$B$78:$B$85,0),MATCH($AA$77,$A$78:$H$78,0))*고양시_Modal_split!D$3 * 0.01</f>
        <v>147.84242029166191</v>
      </c>
      <c r="AC83" s="207">
        <f>INDEX($A$78:$H$85,MATCH($L83,$B$78:$B$85,0),MATCH($AA$77,$A$78:$H$78,0))*고양시_Modal_split!E$3 * 0.01</f>
        <v>17.886952401861709</v>
      </c>
      <c r="AD83" s="207">
        <f>INDEX($A$78:$H$85,MATCH($L83,$B$78:$B$85,0),MATCH($AA$77,$A$78:$H$78,0))*고양시_Modal_split!F$3 * 0.01</f>
        <v>28.826599916532846</v>
      </c>
      <c r="AE83" s="207">
        <f>INDEX($A$78:$H$85,MATCH($L83,$B$78:$B$85,0),MATCH($AA$77,$A$78:$H$78,0))*고양시_Modal_split!G$3 * 0.01</f>
        <v>2.8920907222693804</v>
      </c>
      <c r="AF83" s="207">
        <f>INDEX($A$78:$H$85,MATCH($L83,$B$78:$B$85,0),MATCH($AA$77,$A$78:$H$78,0))*고양시_Modal_split!H$3 * 0.01</f>
        <v>3.1435768720319349E-2</v>
      </c>
      <c r="AG83" s="207">
        <f>INDEX($A$78:$H$85,MATCH($L83,$B$78:$B$85,0),MATCH($AA$77,$A$78:$H$78,0))*고양시_Modal_split!I$3 * 0.01</f>
        <v>8.7391437042487787</v>
      </c>
      <c r="AH83" s="207">
        <f>INDEX($A$78:$H$85,MATCH($L83,$B$78:$B$85,0),MATCH($AA$77,$A$78:$H$78,0))*고양시_Modal_split!J$3 * 0.01</f>
        <v>95.6904799846521</v>
      </c>
      <c r="AI83" s="207">
        <f>INDEX($A$78:$H$85,MATCH($L83,$B$78:$B$85,0),MATCH($AA$77,$A$78:$H$78,0))*고양시_Modal_split!K$3 * 0.01</f>
        <v>0.47153653080479024</v>
      </c>
      <c r="AJ83" s="207">
        <f>INDEX($A$78:$H$85,MATCH($L83,$B$78:$B$85,0),MATCH($AA$77,$A$78:$H$78,0))*고양시_Modal_split!L$3 * 0.01</f>
        <v>9.493602153536445</v>
      </c>
      <c r="AK83" s="207">
        <f>INDEX($A$78:$H$85,MATCH($L83,$B$78:$B$85,0),MATCH($AA$77,$A$78:$H$78,0))*고양시_Modal_split!M$3 * 0.01</f>
        <v>0.72302268056734509</v>
      </c>
      <c r="AL83" s="207">
        <f>INDEX($A$78:$H$85,MATCH($L83,$B$78:$B$85,0),MATCH($AA$77,$A$78:$H$78,0))*고양시_Modal_split!N$3 * 0.01</f>
        <v>0.31435768720319351</v>
      </c>
      <c r="AM83" s="207">
        <f>INDEX($A$78:$H$85,MATCH($L83,$B$78:$B$85,0),MATCH($AA$77,$A$78:$H$78,0))*고양시_Modal_split!O$3 * 0.01</f>
        <v>0.56584383696574836</v>
      </c>
      <c r="AN83" s="207">
        <f>INDEX($A$78:$H$85,MATCH($L83,$B$78:$B$85,0),MATCH($AA$77,$A$78:$H$78,0))*고양시_Modal_split!P$3 * 0.01</f>
        <v>314.35768720319351</v>
      </c>
      <c r="AO83" s="303">
        <f>INDEX($A$78:$H$85,MATCH($L40,$B$78:$B$85,0),MATCH($AO$77,$A$78:$H$78,0))*고양시_Modal_split!C$3 * 0.01</f>
        <v>5.0494982759846894E-2</v>
      </c>
      <c r="AP83" s="303">
        <f>INDEX($A$78:$H$85,MATCH($L40,$B$78:$B$85,0),MATCH($AO$77,$A$78:$H$78,0))*고양시_Modal_split!D$3 * 0.01</f>
        <v>8.4813537114128561</v>
      </c>
      <c r="AQ83" s="303">
        <f>INDEX($A$78:$H$85,MATCH($L40,$B$78:$B$85,0),MATCH($AO$77,$A$78:$H$78,0))*고양시_Modal_split!E$3 * 0.01</f>
        <v>1.0261301853697458</v>
      </c>
      <c r="AR83" s="303">
        <f>INDEX($A$78:$H$85,MATCH($L40,$B$78:$B$85,0),MATCH($AO$77,$A$78:$H$78,0))*고양시_Modal_split!F$3 * 0.01</f>
        <v>1.6537106853849861</v>
      </c>
      <c r="AS83" s="303">
        <f>INDEX($A$78:$H$85,MATCH($L40,$B$78:$B$85,0),MATCH($AO$77,$A$78:$H$78,0))*고양시_Modal_split!G$3 * 0.01</f>
        <v>0.16591208621092551</v>
      </c>
      <c r="AT83" s="303">
        <f>INDEX($A$78:$H$85,MATCH($L40,$B$78:$B$85,0),MATCH($AO$77,$A$78:$H$78,0))*고양시_Modal_split!H$3 * 0.01</f>
        <v>1.8033922414231035E-3</v>
      </c>
      <c r="AU83" s="303">
        <f>INDEX($A$78:$H$85,MATCH($L40,$B$78:$B$85,0),MATCH($AO$77,$A$78:$H$78,0))*고양시_Modal_split!I$3 * 0.01</f>
        <v>0.50134304311562272</v>
      </c>
      <c r="AV83" s="303">
        <f>INDEX($A$78:$H$85,MATCH($L40,$B$78:$B$85,0),MATCH($AO$77,$A$78:$H$78,0))*고양시_Modal_split!J$3 * 0.01</f>
        <v>5.4895259828919283</v>
      </c>
      <c r="AW83" s="303">
        <f>INDEX($A$78:$H$85,MATCH($L40,$B$78:$B$85,0),MATCH($AO$77,$A$78:$H$78,0))*고양시_Modal_split!K$3 * 0.01</f>
        <v>2.7050883621346552E-2</v>
      </c>
      <c r="AX83" s="303">
        <f>INDEX($A$78:$H$85,MATCH($L40,$B$78:$B$85,0),MATCH($AO$77,$A$78:$H$78,0))*고양시_Modal_split!L$3 * 0.01</f>
        <v>0.54462445690977734</v>
      </c>
      <c r="AY83" s="303">
        <f>INDEX($A$78:$H$85,MATCH($L40,$B$78:$B$85,0),MATCH($AO$77,$A$78:$H$78,0))*고양시_Modal_split!M$3 * 0.01</f>
        <v>4.1478021552731378E-2</v>
      </c>
      <c r="AZ83" s="303">
        <f>INDEX($A$78:$H$85,MATCH($L40,$B$78:$B$85,0),MATCH($AO$77,$A$78:$H$78,0))*고양시_Modal_split!N$3 * 0.01</f>
        <v>1.8033922414231036E-2</v>
      </c>
      <c r="BA83" s="207">
        <f>INDEX($A$78:$H$85,MATCH($L40,$B$78:$B$85,0),MATCH($AO$77,$A$78:$H$78,0))*고양시_Modal_split!O$3 * 0.01</f>
        <v>3.2461060345615862E-2</v>
      </c>
      <c r="BB83" s="207">
        <f>INDEX($A$78:$H$85,MATCH($L40,$B$78:$B$85,0),MATCH($AO$77,$A$78:$H$78,0))*고양시_Modal_split!P$3 * 0.01</f>
        <v>18.033922414231036</v>
      </c>
      <c r="BC83" s="207">
        <f>INDEX($A$78:$H$85,MATCH($L83,$B$78:$B$85,0),MATCH($BC$77,$A$78:$H$78,0))*고양시_Modal_split!C$3 * 0.01</f>
        <v>7.9353037338680336E-5</v>
      </c>
      <c r="BD83" s="207">
        <f>INDEX($A$78:$H$85,MATCH($L83,$B$78:$B$85,0),MATCH($BC$77,$A$78:$H$78,0))*고양시_Modal_split!D$3 * 0.01</f>
        <v>1.3328476235850489E-2</v>
      </c>
      <c r="BE83" s="207">
        <f>INDEX($A$78:$H$85,MATCH($L83,$B$78:$B$85,0),MATCH($BC$77,$A$78:$H$78,0))*고양시_Modal_split!E$3 * 0.01</f>
        <v>1.612567080203897E-3</v>
      </c>
      <c r="BF83" s="207">
        <f>INDEX($A$78:$H$85,MATCH($L83,$B$78:$B$85,0),MATCH($BC$77,$A$78:$H$78,0))*고양시_Modal_split!F$3 * 0.01</f>
        <v>2.5988119728417814E-3</v>
      </c>
      <c r="BG83" s="207">
        <f>INDEX($A$78:$H$85,MATCH($L83,$B$78:$B$85,0),MATCH($BC$77,$A$78:$H$78,0))*고양시_Modal_split!G$3 * 0.01</f>
        <v>2.607314083985211E-4</v>
      </c>
      <c r="BH83" s="207">
        <f>INDEX($A$78:$H$85,MATCH($L83,$B$78:$B$85,0),MATCH($BC$77,$A$78:$H$78,0))*고양시_Modal_split!H$3 * 0.01</f>
        <v>2.8340370478100127E-6</v>
      </c>
      <c r="BI83" s="207">
        <f>INDEX($A$78:$H$85,MATCH($L83,$B$78:$B$85,0),MATCH($BC$77,$A$78:$H$78,0))*고양시_Modal_split!I$3 * 0.01</f>
        <v>7.8786229929118338E-4</v>
      </c>
      <c r="BJ83" s="207">
        <f>INDEX($A$78:$H$85,MATCH($L83,$B$78:$B$85,0),MATCH($BC$77,$A$78:$H$78,0))*고양시_Modal_split!J$3 * 0.01</f>
        <v>8.6268087735336778E-3</v>
      </c>
      <c r="BK83" s="207">
        <f>INDEX($A$78:$H$85,MATCH($L83,$B$78:$B$85,0),MATCH($BC$77,$A$78:$H$78,0))*고양시_Modal_split!K$3 * 0.01</f>
        <v>4.2510555717150185E-5</v>
      </c>
      <c r="BL83" s="207">
        <f>INDEX($A$78:$H$85,MATCH($L83,$B$78:$B$85,0),MATCH($BC$77,$A$78:$H$78,0))*고양시_Modal_split!L$3 * 0.01</f>
        <v>8.5587918843862368E-4</v>
      </c>
      <c r="BM83" s="207">
        <f>INDEX($A$78:$H$85,MATCH($L83,$B$78:$B$85,0),MATCH($BC$77,$A$78:$H$78,0))*고양시_Modal_split!M$3 * 0.01</f>
        <v>6.5182852099630276E-5</v>
      </c>
      <c r="BN83" s="207">
        <f>INDEX($A$78:$H$85,MATCH($L83,$B$78:$B$85,0),MATCH($BC$77,$A$78:$H$78,0))*고양시_Modal_split!N$3 * 0.01</f>
        <v>2.8340370478100122E-5</v>
      </c>
      <c r="BO83" s="207">
        <f>INDEX($A$78:$H$85,MATCH($L83,$B$78:$B$85,0),MATCH($BC$77,$A$78:$H$78,0))*고양시_Modal_split!O$3 * 0.01</f>
        <v>5.1012666860580223E-5</v>
      </c>
      <c r="BP83" s="207">
        <f>INDEX($A$78:$H$85,MATCH($L83,$B$78:$B$85,0),MATCH($BC$77,$A$78:$H$78,0))*고양시_Modal_split!P$3 * 0.01</f>
        <v>2.8340370478100122E-2</v>
      </c>
      <c r="BQ83" s="207">
        <f>INDEX($A$78:$H$85,MATCH($L40,$B$78:$B$85,0),MATCH($BQ$77,$A$78:$H$78,0))*고양시_Modal_split!C$3 * 0.01</f>
        <v>2.997781410572368E-4</v>
      </c>
      <c r="BR83" s="207">
        <f>INDEX($A$78:$H$85,MATCH($L40,$B$78:$B$85,0),MATCH($BQ$77,$A$78:$H$78,0))*고양시_Modal_split!D$3 * 0.01</f>
        <v>5.0352021335435176E-2</v>
      </c>
      <c r="BS83" s="207">
        <f>INDEX($A$78:$H$85,MATCH($L40,$B$78:$B$85,0),MATCH($BQ$77,$A$78:$H$78,0))*고양시_Modal_split!E$3 * 0.01</f>
        <v>6.0919200807702766E-3</v>
      </c>
      <c r="BT83" s="207">
        <f>INDEX($A$78:$H$85,MATCH($L40,$B$78:$B$85,0),MATCH($BQ$77,$A$78:$H$78,0))*고양시_Modal_split!F$3 * 0.01</f>
        <v>9.8177341196245063E-3</v>
      </c>
      <c r="BU83" s="207">
        <f>INDEX($A$78:$H$85,MATCH($L40,$B$78:$B$85,0),MATCH($BQ$77,$A$78:$H$78,0))*고양시_Modal_split!G$3 * 0.01</f>
        <v>9.8498532061663531E-4</v>
      </c>
      <c r="BV83" s="207">
        <f>INDEX($A$78:$H$85,MATCH($L40,$B$78:$B$85,0),MATCH($BQ$77,$A$78:$H$78,0))*고양시_Modal_split!H$3 * 0.01</f>
        <v>1.0706362180615603E-5</v>
      </c>
      <c r="BW83" s="207">
        <f>INDEX($A$78:$H$85,MATCH($L40,$B$78:$B$85,0),MATCH($BQ$77,$A$78:$H$78,0))*고양시_Modal_split!I$3 * 0.01</f>
        <v>2.976368686211137E-3</v>
      </c>
      <c r="BX83" s="207">
        <f>INDEX($A$78:$H$85,MATCH($L40,$B$78:$B$85,0),MATCH($BQ$77,$A$78:$H$78,0))*고양시_Modal_split!J$3 * 0.01</f>
        <v>3.2590166477793892E-2</v>
      </c>
      <c r="BY83" s="207">
        <f>INDEX($A$78:$H$85,MATCH($L40,$B$78:$B$85,0),MATCH($BQ$77,$A$78:$H$78,0))*고양시_Modal_split!K$3 * 0.01</f>
        <v>1.6059543270923401E-4</v>
      </c>
      <c r="BZ83" s="207">
        <f>INDEX($A$78:$H$85,MATCH($L40,$B$78:$B$85,0),MATCH($BQ$77,$A$78:$H$78,0))*고양시_Modal_split!L$3 * 0.01</f>
        <v>3.2333213785459116E-3</v>
      </c>
      <c r="CA83" s="207">
        <f>INDEX($A$78:$H$85,MATCH($L40,$B$78:$B$85,0),MATCH($BQ$77,$A$78:$H$78,0))*고양시_Modal_split!M$3 * 0.01</f>
        <v>2.4624633015415883E-4</v>
      </c>
      <c r="CB83" s="207">
        <f>INDEX($A$78:$H$85,MATCH($L40,$B$78:$B$85,0),MATCH($BQ$77,$A$78:$H$78,0))*고양시_Modal_split!N$3 * 0.01</f>
        <v>1.0706362180615603E-4</v>
      </c>
      <c r="CC83" s="207">
        <f>INDEX($A$78:$H$85,MATCH($L40,$B$78:$B$85,0),MATCH($BQ$77,$A$78:$H$78,0))*고양시_Modal_split!O$3 * 0.01</f>
        <v>1.9271451925108082E-4</v>
      </c>
      <c r="CD83" s="207">
        <f>INDEX($A$78:$H$85,MATCH($L40,$B$78:$B$85,0),MATCH($BQ$77,$A$78:$H$78,0))*고양시_Modal_split!P$3 * 0.01</f>
        <v>0.10706362180615601</v>
      </c>
      <c r="CE83" s="304">
        <f t="shared" si="21"/>
        <v>1.0526973933349353</v>
      </c>
      <c r="CF83" s="304">
        <f t="shared" si="17"/>
        <v>176.81556574479288</v>
      </c>
      <c r="CG83" s="304">
        <f t="shared" si="17"/>
        <v>21.392314885984934</v>
      </c>
      <c r="CH83" s="304">
        <f t="shared" si="17"/>
        <v>34.475839631719133</v>
      </c>
      <c r="CI83" s="304">
        <f t="shared" si="17"/>
        <v>3.4588628638147876</v>
      </c>
      <c r="CJ83" s="304">
        <f t="shared" si="17"/>
        <v>3.7596335476247689E-2</v>
      </c>
      <c r="CK83" s="304">
        <f t="shared" si="17"/>
        <v>10.451781262396857</v>
      </c>
      <c r="CL83" s="304">
        <f t="shared" si="17"/>
        <v>114.44324518969796</v>
      </c>
      <c r="CM83" s="304">
        <f t="shared" si="17"/>
        <v>0.56394503214371527</v>
      </c>
      <c r="CN83" s="304">
        <f t="shared" si="17"/>
        <v>11.354093313826803</v>
      </c>
      <c r="CO83" s="304">
        <f t="shared" si="17"/>
        <v>0.8647157159536969</v>
      </c>
      <c r="CP83" s="304">
        <f t="shared" si="17"/>
        <v>0.37596335476247694</v>
      </c>
      <c r="CQ83" s="304">
        <f t="shared" si="17"/>
        <v>0.67673403857245851</v>
      </c>
      <c r="CR83" s="304">
        <f t="shared" si="17"/>
        <v>375.96335476247685</v>
      </c>
      <c r="CS83" s="305">
        <f t="shared" si="22"/>
        <v>0</v>
      </c>
      <c r="CV83" s="265"/>
      <c r="CW83" s="265" t="s">
        <v>716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18.23938503941682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1.5087301546637063E-4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4.1942698299651027E-2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1.1712299132264254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104.8527803486964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1.0918988787884457E-3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0.30354788830318785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6.7330511727208835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6.5241182395483506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6.2639535999413115E-5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1.7413791007836844E-2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0.41894188993059794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9.800350173419476E-3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9.8438244105940008E-8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2.7365831861451318E-5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6.2932293267545854E-4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3.996192169478982E-2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3.7187781106688444E-7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1.0338203147659385E-4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2.5661280782110409E-3</v>
      </c>
      <c r="DR83" s="270">
        <f t="shared" si="23"/>
        <v>129.66604589952976</v>
      </c>
      <c r="DS83" s="270">
        <f t="shared" si="18"/>
        <v>1.3058817463094021E-3</v>
      </c>
      <c r="DT83" s="270">
        <f t="shared" si="18"/>
        <v>0.36303512547401379</v>
      </c>
      <c r="DU83" s="270">
        <f t="shared" si="18"/>
        <v>8.3264184268887949</v>
      </c>
      <c r="DW83" s="278"/>
      <c r="DX83" s="278" t="s">
        <v>716</v>
      </c>
      <c r="DY83" s="281">
        <f t="shared" si="24"/>
        <v>137.99246432641857</v>
      </c>
      <c r="DZ83" s="281">
        <f t="shared" si="25"/>
        <v>0.3643410072203232</v>
      </c>
      <c r="EB83" s="278"/>
      <c r="EC83" s="278" t="s">
        <v>673</v>
      </c>
      <c r="ED83" s="281">
        <f t="shared" si="26"/>
        <v>137.99246432641857</v>
      </c>
      <c r="EE83" s="281">
        <f t="shared" si="19"/>
        <v>0.3643410072203232</v>
      </c>
      <c r="FE83" t="s">
        <v>12</v>
      </c>
      <c r="FF83" t="s">
        <v>360</v>
      </c>
      <c r="FG83">
        <v>6559.1377000000002</v>
      </c>
      <c r="FH83" s="277" t="e">
        <f t="shared" si="27"/>
        <v>#DIV/0!</v>
      </c>
    </row>
    <row r="84" spans="1:164" ht="37.5">
      <c r="A84" s="205"/>
      <c r="B84" s="205" t="s">
        <v>720</v>
      </c>
      <c r="C84" s="400">
        <f>$D13*KTDB_TripDistribution_2050!T$12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5.0390186952167166</v>
      </c>
      <c r="D84" s="400">
        <f>$D13*KTDB_TripDistribution_2050!U$12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36.468409188305515</v>
      </c>
      <c r="E84" s="400">
        <f>$D13*KTDB_TripDistribution_2050!V$12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2.0921023682402593</v>
      </c>
      <c r="F84" s="400">
        <f>$D13*KTDB_TripDistribution_2050!W$12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3.2877459951392257E-3</v>
      </c>
      <c r="G84" s="400">
        <f>$D13*KTDB_TripDistribution_2050!X$12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1.2420373759414852E-2</v>
      </c>
      <c r="H84" s="400">
        <f>$D13*KTDB_TripDistribution_2050!Y$12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43.615238371517059</v>
      </c>
      <c r="K84" s="206"/>
      <c r="L84" s="206" t="s">
        <v>720</v>
      </c>
      <c r="M84" s="206">
        <f>INDEX($A$78:$H$85,MATCH($L84,$B$78:$B$85,0),MATCH($M$77,$A$78:$H$78,0))*고양시_Modal_split!C$3 * 0.01</f>
        <v>1.4109252346606805E-2</v>
      </c>
      <c r="N84" s="206">
        <f>INDEX($A$78:$H$85,MATCH($L84,$B$78:$B$85,0),MATCH($M$77,$A$78:$H$78,0))*고양시_Modal_split!D$3 * 0.01</f>
        <v>2.3698504923604218</v>
      </c>
      <c r="O84" s="206">
        <f>INDEX($A$78:$H$85,MATCH($L84,$B$78:$B$85,0),MATCH($M$77,$A$78:$H$78,0))*고양시_Modal_split!E$3 * 0.01</f>
        <v>0.28672016375783116</v>
      </c>
      <c r="P84" s="206">
        <f>INDEX($A$78:$H$85,MATCH($L84,$B$78:$B$85,0),MATCH($M$77,$A$78:$H$78,0))*고양시_Modal_split!F$3 * 0.01</f>
        <v>0.46207801435137291</v>
      </c>
      <c r="Q84" s="206">
        <f>INDEX($A$78:$H$85,MATCH($L84,$B$78:$B$85,0),MATCH($M$77,$A$78:$H$78,0))*고양시_Modal_split!G$3 * 0.01</f>
        <v>4.6358971995993786E-2</v>
      </c>
      <c r="R84" s="206">
        <f>INDEX($A$78:$H$85,MATCH($L84,$B$78:$B$85,0),MATCH($M$77,$A$78:$H$78,0))*고양시_Modal_split!H$3 * 0.01</f>
        <v>5.0390186952167164E-4</v>
      </c>
      <c r="S84" s="206">
        <f>INDEX($A$78:$H$85,MATCH($L84,$B$78:$B$85,0),MATCH($M$77,$A$78:$H$78,0))*고양시_Modal_split!I$3 * 0.01</f>
        <v>0.14008471972702471</v>
      </c>
      <c r="T84" s="206">
        <f>INDEX($A$78:$H$85,MATCH($L84,$B$78:$B$85,0),MATCH($M$77,$A$78:$H$78,0))*고양시_Modal_split!J$3 * 0.01</f>
        <v>1.5338772908239688</v>
      </c>
      <c r="U84" s="206">
        <f>INDEX($A$78:$H$85,MATCH($L84,$B$78:$B$85,0),MATCH($M$77,$A$78:$H$78,0))*고양시_Modal_split!K$3 * 0.01</f>
        <v>7.5585280428250743E-3</v>
      </c>
      <c r="V84" s="206">
        <f>INDEX($A$78:$H$85,MATCH($L84,$B$78:$B$85,0),MATCH($M$77,$A$78:$H$78,0))*고양시_Modal_split!L$3 * 0.01</f>
        <v>0.15217836459554485</v>
      </c>
      <c r="W84" s="206">
        <f>INDEX($A$78:$H$85,MATCH($L84,$B$78:$B$85,0),MATCH($M$77,$A$78:$H$78,0))*고양시_Modal_split!M$3 * 0.01</f>
        <v>1.1589742998998447E-2</v>
      </c>
      <c r="X84" s="206">
        <f>INDEX($A$78:$H$85,MATCH($L84,$B$78:$B$85,0),MATCH($M$77,$A$78:$H$78,0))*고양시_Modal_split!N$3 * 0.01</f>
        <v>5.0390186952167168E-3</v>
      </c>
      <c r="Y84" s="206">
        <f>INDEX($A$78:$H$85,MATCH($L84,$B$78:$B$85,0),MATCH($M$77,$A$78:$H$78,0))*고양시_Modal_split!O$3 * 0.01</f>
        <v>9.0702336513900899E-3</v>
      </c>
      <c r="Z84" s="209">
        <f>INDEX($A$78:$H$85,MATCH($L84,$B$78:$B$85,0),MATCH($M$77,$A$78:$H$78,0))*고양시_Modal_split!P$3 * 0.01</f>
        <v>5.0390186952167166</v>
      </c>
      <c r="AA84" s="207">
        <f>INDEX($A$78:$H$85,MATCH($L84,$B$78:$B$85,0),MATCH($AA$77,$A$78:$H$78,0))*고양시_Modal_split!C$3 * 0.01</f>
        <v>0.10211154572725542</v>
      </c>
      <c r="AB84" s="207">
        <f>INDEX($A$78:$H$85,MATCH($L84,$B$78:$B$85,0),MATCH($AA$77,$A$78:$H$78,0))*고양시_Modal_split!D$3 * 0.01</f>
        <v>17.151092841260084</v>
      </c>
      <c r="AC84" s="207">
        <f>INDEX($A$78:$H$85,MATCH($L84,$B$78:$B$85,0),MATCH($AA$77,$A$78:$H$78,0))*고양시_Modal_split!E$3 * 0.01</f>
        <v>2.0750524828145838</v>
      </c>
      <c r="AD84" s="207">
        <f>INDEX($A$78:$H$85,MATCH($L84,$B$78:$B$85,0),MATCH($AA$77,$A$78:$H$78,0))*고양시_Modal_split!F$3 * 0.01</f>
        <v>3.344153122567616</v>
      </c>
      <c r="AE84" s="207">
        <f>INDEX($A$78:$H$85,MATCH($L84,$B$78:$B$85,0),MATCH($AA$77,$A$78:$H$78,0))*고양시_Modal_split!G$3 * 0.01</f>
        <v>0.3355093645324107</v>
      </c>
      <c r="AF84" s="207">
        <f>INDEX($A$78:$H$85,MATCH($L84,$B$78:$B$85,0),MATCH($AA$77,$A$78:$H$78,0))*고양시_Modal_split!H$3 * 0.01</f>
        <v>3.6468409188305517E-3</v>
      </c>
      <c r="AG84" s="207">
        <f>INDEX($A$78:$H$85,MATCH($L84,$B$78:$B$85,0),MATCH($AA$77,$A$78:$H$78,0))*고양시_Modal_split!I$3 * 0.01</f>
        <v>1.0138217754348933</v>
      </c>
      <c r="AH84" s="207">
        <f>INDEX($A$78:$H$85,MATCH($L84,$B$78:$B$85,0),MATCH($AA$77,$A$78:$H$78,0))*고양시_Modal_split!J$3 * 0.01</f>
        <v>11.100983756920201</v>
      </c>
      <c r="AI84" s="207">
        <f>INDEX($A$78:$H$85,MATCH($L84,$B$78:$B$85,0),MATCH($AA$77,$A$78:$H$78,0))*고양시_Modal_split!K$3 * 0.01</f>
        <v>5.4702613782458276E-2</v>
      </c>
      <c r="AJ84" s="207">
        <f>INDEX($A$78:$H$85,MATCH($L84,$B$78:$B$85,0),MATCH($AA$77,$A$78:$H$78,0))*고양시_Modal_split!L$3 * 0.01</f>
        <v>1.1013459574868265</v>
      </c>
      <c r="AK84" s="207">
        <f>INDEX($A$78:$H$85,MATCH($L84,$B$78:$B$85,0),MATCH($AA$77,$A$78:$H$78,0))*고양시_Modal_split!M$3 * 0.01</f>
        <v>8.3877341133102676E-2</v>
      </c>
      <c r="AL84" s="207">
        <f>INDEX($A$78:$H$85,MATCH($L84,$B$78:$B$85,0),MATCH($AA$77,$A$78:$H$78,0))*고양시_Modal_split!N$3 * 0.01</f>
        <v>3.6468409188305517E-2</v>
      </c>
      <c r="AM84" s="207">
        <f>INDEX($A$78:$H$85,MATCH($L84,$B$78:$B$85,0),MATCH($AA$77,$A$78:$H$78,0))*고양시_Modal_split!O$3 * 0.01</f>
        <v>6.5643136538949931E-2</v>
      </c>
      <c r="AN84" s="207">
        <f>INDEX($A$78:$H$85,MATCH($L84,$B$78:$B$85,0),MATCH($AA$77,$A$78:$H$78,0))*고양시_Modal_split!P$3 * 0.01</f>
        <v>36.468409188305515</v>
      </c>
      <c r="AO84" s="303">
        <f>INDEX($A$78:$H$85,MATCH($L41,$B$78:$B$85,0),MATCH($AO$77,$A$78:$H$78,0))*고양시_Modal_split!C$3 * 0.01</f>
        <v>5.857886631072725E-3</v>
      </c>
      <c r="AP84" s="303">
        <f>INDEX($A$78:$H$85,MATCH($L41,$B$78:$B$85,0),MATCH($AO$77,$A$78:$H$78,0))*고양시_Modal_split!D$3 * 0.01</f>
        <v>0.98391574378339397</v>
      </c>
      <c r="AQ84" s="303">
        <f>INDEX($A$78:$H$85,MATCH($L41,$B$78:$B$85,0),MATCH($AO$77,$A$78:$H$78,0))*고양시_Modal_split!E$3 * 0.01</f>
        <v>0.11904062475287075</v>
      </c>
      <c r="AR84" s="303">
        <f>INDEX($A$78:$H$85,MATCH($L41,$B$78:$B$85,0),MATCH($AO$77,$A$78:$H$78,0))*고양시_Modal_split!F$3 * 0.01</f>
        <v>0.19184578716763179</v>
      </c>
      <c r="AS84" s="303">
        <f>INDEX($A$78:$H$85,MATCH($L41,$B$78:$B$85,0),MATCH($AO$77,$A$78:$H$78,0))*고양시_Modal_split!G$3 * 0.01</f>
        <v>1.9247341787810384E-2</v>
      </c>
      <c r="AT84" s="303">
        <f>INDEX($A$78:$H$85,MATCH($L41,$B$78:$B$85,0),MATCH($AO$77,$A$78:$H$78,0))*고양시_Modal_split!H$3 * 0.01</f>
        <v>2.0921023682402592E-4</v>
      </c>
      <c r="AU84" s="303">
        <f>INDEX($A$78:$H$85,MATCH($L41,$B$78:$B$85,0),MATCH($AO$77,$A$78:$H$78,0))*고양시_Modal_split!I$3 * 0.01</f>
        <v>5.816044583707921E-2</v>
      </c>
      <c r="AV84" s="303">
        <f>INDEX($A$78:$H$85,MATCH($L41,$B$78:$B$85,0),MATCH($AO$77,$A$78:$H$78,0))*고양시_Modal_split!J$3 * 0.01</f>
        <v>0.63683596089233496</v>
      </c>
      <c r="AW84" s="303">
        <f>INDEX($A$78:$H$85,MATCH($L41,$B$78:$B$85,0),MATCH($AO$77,$A$78:$H$78,0))*고양시_Modal_split!K$3 * 0.01</f>
        <v>3.1381535523603886E-3</v>
      </c>
      <c r="AX84" s="303">
        <f>INDEX($A$78:$H$85,MATCH($L41,$B$78:$B$85,0),MATCH($AO$77,$A$78:$H$78,0))*고양시_Modal_split!L$3 * 0.01</f>
        <v>6.3181491520855837E-2</v>
      </c>
      <c r="AY84" s="303">
        <f>INDEX($A$78:$H$85,MATCH($L41,$B$78:$B$85,0),MATCH($AO$77,$A$78:$H$78,0))*고양시_Modal_split!M$3 * 0.01</f>
        <v>4.811835446952596E-3</v>
      </c>
      <c r="AZ84" s="303">
        <f>INDEX($A$78:$H$85,MATCH($L41,$B$78:$B$85,0),MATCH($AO$77,$A$78:$H$78,0))*고양시_Modal_split!N$3 * 0.01</f>
        <v>2.0921023682402597E-3</v>
      </c>
      <c r="BA84" s="207">
        <f>INDEX($A$78:$H$85,MATCH($L41,$B$78:$B$85,0),MATCH($AO$77,$A$78:$H$78,0))*고양시_Modal_split!O$3 * 0.01</f>
        <v>3.7657842628324666E-3</v>
      </c>
      <c r="BB84" s="207">
        <f>INDEX($A$78:$H$85,MATCH($L41,$B$78:$B$85,0),MATCH($AO$77,$A$78:$H$78,0))*고양시_Modal_split!P$3 * 0.01</f>
        <v>2.0921023682402593</v>
      </c>
      <c r="BC84" s="207">
        <f>INDEX($A$78:$H$85,MATCH($L84,$B$78:$B$85,0),MATCH($BC$77,$A$78:$H$78,0))*고양시_Modal_split!C$3 * 0.01</f>
        <v>9.2056887863898312E-6</v>
      </c>
      <c r="BD84" s="207">
        <f>INDEX($A$78:$H$85,MATCH($L84,$B$78:$B$85,0),MATCH($BC$77,$A$78:$H$78,0))*고양시_Modal_split!D$3 * 0.01</f>
        <v>1.5462269415139778E-3</v>
      </c>
      <c r="BE84" s="207">
        <f>INDEX($A$78:$H$85,MATCH($L84,$B$78:$B$85,0),MATCH($BC$77,$A$78:$H$78,0))*고양시_Modal_split!E$3 * 0.01</f>
        <v>1.8707274712342193E-4</v>
      </c>
      <c r="BF84" s="207">
        <f>INDEX($A$78:$H$85,MATCH($L84,$B$78:$B$85,0),MATCH($BC$77,$A$78:$H$78,0))*고양시_Modal_split!F$3 * 0.01</f>
        <v>3.0148630775426701E-4</v>
      </c>
      <c r="BG84" s="207">
        <f>INDEX($A$78:$H$85,MATCH($L84,$B$78:$B$85,0),MATCH($BC$77,$A$78:$H$78,0))*고양시_Modal_split!G$3 * 0.01</f>
        <v>3.0247263155280875E-5</v>
      </c>
      <c r="BH84" s="207">
        <f>INDEX($A$78:$H$85,MATCH($L84,$B$78:$B$85,0),MATCH($BC$77,$A$78:$H$78,0))*고양시_Modal_split!H$3 * 0.01</f>
        <v>3.2877459951392258E-7</v>
      </c>
      <c r="BI84" s="207">
        <f>INDEX($A$78:$H$85,MATCH($L84,$B$78:$B$85,0),MATCH($BC$77,$A$78:$H$78,0))*고양시_Modal_split!I$3 * 0.01</f>
        <v>9.1399338664870463E-5</v>
      </c>
      <c r="BJ84" s="207">
        <f>INDEX($A$78:$H$85,MATCH($L84,$B$78:$B$85,0),MATCH($BC$77,$A$78:$H$78,0))*고양시_Modal_split!J$3 * 0.01</f>
        <v>1.0007898809203805E-3</v>
      </c>
      <c r="BK84" s="207">
        <f>INDEX($A$78:$H$85,MATCH($L84,$B$78:$B$85,0),MATCH($BC$77,$A$78:$H$78,0))*고양시_Modal_split!K$3 * 0.01</f>
        <v>4.9316189927088385E-6</v>
      </c>
      <c r="BL84" s="207">
        <f>INDEX($A$78:$H$85,MATCH($L84,$B$78:$B$85,0),MATCH($BC$77,$A$78:$H$78,0))*고양시_Modal_split!L$3 * 0.01</f>
        <v>9.9289929053204625E-5</v>
      </c>
      <c r="BM84" s="207">
        <f>INDEX($A$78:$H$85,MATCH($L84,$B$78:$B$85,0),MATCH($BC$77,$A$78:$H$78,0))*고양시_Modal_split!M$3 * 0.01</f>
        <v>7.5618157888202187E-6</v>
      </c>
      <c r="BN84" s="207">
        <f>INDEX($A$78:$H$85,MATCH($L84,$B$78:$B$85,0),MATCH($BC$77,$A$78:$H$78,0))*고양시_Modal_split!N$3 * 0.01</f>
        <v>3.2877459951392259E-6</v>
      </c>
      <c r="BO84" s="207">
        <f>INDEX($A$78:$H$85,MATCH($L84,$B$78:$B$85,0),MATCH($BC$77,$A$78:$H$78,0))*고양시_Modal_split!O$3 * 0.01</f>
        <v>5.9179427912506062E-6</v>
      </c>
      <c r="BP84" s="207">
        <f>INDEX($A$78:$H$85,MATCH($L84,$B$78:$B$85,0),MATCH($BC$77,$A$78:$H$78,0))*고양시_Modal_split!P$3 * 0.01</f>
        <v>3.2877459951392257E-3</v>
      </c>
      <c r="BQ84" s="207">
        <f>INDEX($A$78:$H$85,MATCH($L41,$B$78:$B$85,0),MATCH($BQ$77,$A$78:$H$78,0))*고양시_Modal_split!C$3 * 0.01</f>
        <v>3.4777046526361583E-5</v>
      </c>
      <c r="BR84" s="207">
        <f>INDEX($A$78:$H$85,MATCH($L41,$B$78:$B$85,0),MATCH($BQ$77,$A$78:$H$78,0))*고양시_Modal_split!D$3 * 0.01</f>
        <v>5.8413017790528059E-3</v>
      </c>
      <c r="BS84" s="207">
        <f>INDEX($A$78:$H$85,MATCH($L41,$B$78:$B$85,0),MATCH($BQ$77,$A$78:$H$78,0))*고양시_Modal_split!E$3 * 0.01</f>
        <v>7.0671926691070498E-4</v>
      </c>
      <c r="BT84" s="207">
        <f>INDEX($A$78:$H$85,MATCH($L41,$B$78:$B$85,0),MATCH($BQ$77,$A$78:$H$78,0))*고양시_Modal_split!F$3 * 0.01</f>
        <v>1.138948273738342E-3</v>
      </c>
      <c r="BU84" s="207">
        <f>INDEX($A$78:$H$85,MATCH($L41,$B$78:$B$85,0),MATCH($BQ$77,$A$78:$H$78,0))*고양시_Modal_split!G$3 * 0.01</f>
        <v>1.1426743858661665E-4</v>
      </c>
      <c r="BV84" s="207">
        <f>INDEX($A$78:$H$85,MATCH($L41,$B$78:$B$85,0),MATCH($BQ$77,$A$78:$H$78,0))*고양시_Modal_split!H$3 * 0.01</f>
        <v>1.2420373759414853E-6</v>
      </c>
      <c r="BW84" s="207">
        <f>INDEX($A$78:$H$85,MATCH($L41,$B$78:$B$85,0),MATCH($BQ$77,$A$78:$H$78,0))*고양시_Modal_split!I$3 * 0.01</f>
        <v>3.4528639051173291E-4</v>
      </c>
      <c r="BX84" s="207">
        <f>INDEX($A$78:$H$85,MATCH($L41,$B$78:$B$85,0),MATCH($BQ$77,$A$78:$H$78,0))*고양시_Modal_split!J$3 * 0.01</f>
        <v>3.780761772365881E-3</v>
      </c>
      <c r="BY84" s="207">
        <f>INDEX($A$78:$H$85,MATCH($L41,$B$78:$B$85,0),MATCH($BQ$77,$A$78:$H$78,0))*고양시_Modal_split!K$3 * 0.01</f>
        <v>1.8630560639122278E-5</v>
      </c>
      <c r="BZ84" s="207">
        <f>INDEX($A$78:$H$85,MATCH($L41,$B$78:$B$85,0),MATCH($BQ$77,$A$78:$H$78,0))*고양시_Modal_split!L$3 * 0.01</f>
        <v>3.7509528753432853E-4</v>
      </c>
      <c r="CA84" s="207">
        <f>INDEX($A$78:$H$85,MATCH($L41,$B$78:$B$85,0),MATCH($BQ$77,$A$78:$H$78,0))*고양시_Modal_split!M$3 * 0.01</f>
        <v>2.8566859646654161E-5</v>
      </c>
      <c r="CB84" s="207">
        <f>INDEX($A$78:$H$85,MATCH($L41,$B$78:$B$85,0),MATCH($BQ$77,$A$78:$H$78,0))*고양시_Modal_split!N$3 * 0.01</f>
        <v>1.2420373759414853E-5</v>
      </c>
      <c r="CC84" s="207">
        <f>INDEX($A$78:$H$85,MATCH($L41,$B$78:$B$85,0),MATCH($BQ$77,$A$78:$H$78,0))*고양시_Modal_split!O$3 * 0.01</f>
        <v>2.2356672766946737E-5</v>
      </c>
      <c r="CD84" s="207">
        <f>INDEX($A$78:$H$85,MATCH($L41,$B$78:$B$85,0),MATCH($BQ$77,$A$78:$H$78,0))*고양시_Modal_split!P$3 * 0.01</f>
        <v>1.2420373759414854E-2</v>
      </c>
      <c r="CE84" s="304">
        <f t="shared" si="21"/>
        <v>0.1221226674402477</v>
      </c>
      <c r="CF84" s="304">
        <f t="shared" si="17"/>
        <v>20.512246606124467</v>
      </c>
      <c r="CG84" s="304">
        <f t="shared" si="17"/>
        <v>2.4817070633393197</v>
      </c>
      <c r="CH84" s="304">
        <f t="shared" si="17"/>
        <v>3.9995173586681134</v>
      </c>
      <c r="CI84" s="304">
        <f t="shared" si="17"/>
        <v>0.40126019301795673</v>
      </c>
      <c r="CJ84" s="304">
        <f t="shared" si="17"/>
        <v>4.3615238371517047E-3</v>
      </c>
      <c r="CK84" s="304">
        <f t="shared" si="17"/>
        <v>1.2125036267281739</v>
      </c>
      <c r="CL84" s="304">
        <f t="shared" si="17"/>
        <v>13.276478560289791</v>
      </c>
      <c r="CM84" s="304">
        <f t="shared" si="17"/>
        <v>6.542285755727556E-2</v>
      </c>
      <c r="CN84" s="304">
        <f t="shared" si="17"/>
        <v>1.3171801988198149</v>
      </c>
      <c r="CO84" s="304">
        <f t="shared" si="17"/>
        <v>0.10031504825448918</v>
      </c>
      <c r="CP84" s="304">
        <f t="shared" si="17"/>
        <v>4.3615238371517047E-2</v>
      </c>
      <c r="CQ84" s="304">
        <f t="shared" si="17"/>
        <v>7.8507429068730691E-2</v>
      </c>
      <c r="CR84" s="304">
        <f t="shared" si="17"/>
        <v>43.615238371517044</v>
      </c>
      <c r="CS84" s="305">
        <f t="shared" si="22"/>
        <v>0</v>
      </c>
      <c r="CV84" s="267"/>
      <c r="CW84" s="267" t="s">
        <v>720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2.1159379396075191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1.7502670007699606E-5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4.86574226214049E-3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0.13587353981745073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12.163895632099351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1.2667040357174547E-4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3.5214372192945237E-2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0.78109642374952237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0.75685826444876458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7.2667675173333077E-6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2.0201613698186596E-3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4.8601147323735258E-2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1.1369315746426307E-3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1.1419749896280743E-8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3.1746904711660461E-6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7.3007300774415154E-5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4.6359537928990519E-3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4.3141277385949472E-8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1.1993275113293954E-5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2.9769467264629249E-4</v>
      </c>
      <c r="DR84" s="270">
        <f t="shared" si="23"/>
        <v>15.042464721523176</v>
      </c>
      <c r="DS84" s="270">
        <f t="shared" si="18"/>
        <v>1.5149440212406062E-4</v>
      </c>
      <c r="DT84" s="270">
        <f t="shared" si="18"/>
        <v>4.211544379048885E-2</v>
      </c>
      <c r="DU84" s="270">
        <f t="shared" si="18"/>
        <v>0.96594181286412906</v>
      </c>
      <c r="DW84" s="278"/>
      <c r="DX84" s="278" t="s">
        <v>720</v>
      </c>
      <c r="DY84" s="281">
        <f t="shared" si="24"/>
        <v>16.008406534387305</v>
      </c>
      <c r="DZ84" s="281">
        <f t="shared" si="25"/>
        <v>4.2266938192612909E-2</v>
      </c>
      <c r="EB84" s="278"/>
      <c r="EC84" s="278" t="s">
        <v>13</v>
      </c>
      <c r="ED84" s="281">
        <f t="shared" si="26"/>
        <v>16.008406534387305</v>
      </c>
      <c r="EE84" s="281">
        <f t="shared" si="19"/>
        <v>4.2266938192612909E-2</v>
      </c>
      <c r="FE84" t="s">
        <v>12</v>
      </c>
      <c r="FF84" t="s">
        <v>361</v>
      </c>
      <c r="FG84">
        <v>8261.5616000000009</v>
      </c>
      <c r="FH84" s="277" t="e">
        <f t="shared" si="27"/>
        <v>#DIV/0!</v>
      </c>
    </row>
    <row r="85" spans="1:164" ht="37.5">
      <c r="A85" s="205"/>
      <c r="B85" s="205" t="s">
        <v>722</v>
      </c>
      <c r="C85" s="400">
        <f>$D14*KTDB_TripDistribution_2050!T$12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30.234112171300303</v>
      </c>
      <c r="D85" s="400">
        <f>$D14*KTDB_TripDistribution_2050!U$12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218.81045512983309</v>
      </c>
      <c r="E85" s="400">
        <f>$D14*KTDB_TripDistribution_2050!V$12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12.552614209441559</v>
      </c>
      <c r="F85" s="400">
        <f>$D14*KTDB_TripDistribution_2050!W$12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1.972647597083536E-2</v>
      </c>
      <c r="G85" s="400">
        <f>$D14*KTDB_TripDistribution_2050!X$12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7.4522242556489121E-2</v>
      </c>
      <c r="H85" s="400">
        <f>$D14*KTDB_TripDistribution_2050!Y$12 * (1+KTDB_발생량도착량_증가율!$C$7) * (1+KTDB_발생량도착량_증가율!$D$8*5) * (1+KTDB_발생량도착량_증가율!$E$8*5) * (1+KTDB_발생량도착량_증가율!$F$8*5) * (1+KTDB_발생량도착량_증가율!$G$8*5) * (1+KTDB_발생량도착량_증가율!$H$8*5)</f>
        <v>261.69143022910225</v>
      </c>
      <c r="I85" s="56"/>
      <c r="J85" s="56"/>
      <c r="K85" s="206"/>
      <c r="L85" s="206" t="s">
        <v>722</v>
      </c>
      <c r="M85" s="206">
        <f>INDEX($A$78:$H$85,MATCH($L85,$B$78:$B$85,0),MATCH($M$77,$A$78:$H$78,0))*고양시_Modal_split!C$3 * 0.01</f>
        <v>8.4655514079640837E-2</v>
      </c>
      <c r="N85" s="206">
        <f>INDEX($A$78:$H$85,MATCH($L85,$B$78:$B$85,0),MATCH($M$77,$A$78:$H$78,0))*고양시_Modal_split!D$3 * 0.01</f>
        <v>14.219102954162533</v>
      </c>
      <c r="O85" s="206">
        <f>INDEX($A$78:$H$85,MATCH($L85,$B$78:$B$85,0),MATCH($M$77,$A$78:$H$78,0))*고양시_Modal_split!E$3 * 0.01</f>
        <v>1.7203209825469872</v>
      </c>
      <c r="P85" s="206">
        <f>INDEX($A$78:$H$85,MATCH($L85,$B$78:$B$85,0),MATCH($M$77,$A$78:$H$78,0))*고양시_Modal_split!F$3 * 0.01</f>
        <v>2.7724680861082378</v>
      </c>
      <c r="Q85" s="206">
        <f>INDEX($A$78:$H$85,MATCH($L85,$B$78:$B$85,0),MATCH($M$77,$A$78:$H$78,0))*고양시_Modal_split!G$3 * 0.01</f>
        <v>0.27815383197596277</v>
      </c>
      <c r="R85" s="206">
        <f>INDEX($A$78:$H$85,MATCH($L85,$B$78:$B$85,0),MATCH($M$77,$A$78:$H$78,0))*고양시_Modal_split!H$3 * 0.01</f>
        <v>3.0234112171300303E-3</v>
      </c>
      <c r="S85" s="206">
        <f>INDEX($A$78:$H$85,MATCH($L85,$B$78:$B$85,0),MATCH($M$77,$A$78:$H$78,0))*고양시_Modal_split!I$3 * 0.01</f>
        <v>0.84050831836214845</v>
      </c>
      <c r="T85" s="206">
        <f>INDEX($A$78:$H$85,MATCH($L85,$B$78:$B$85,0),MATCH($M$77,$A$78:$H$78,0))*고양시_Modal_split!J$3 * 0.01</f>
        <v>9.2032637449438131</v>
      </c>
      <c r="U85" s="206">
        <f>INDEX($A$78:$H$85,MATCH($L85,$B$78:$B$85,0),MATCH($M$77,$A$78:$H$78,0))*고양시_Modal_split!K$3 * 0.01</f>
        <v>4.5351168256950451E-2</v>
      </c>
      <c r="V85" s="206">
        <f>INDEX($A$78:$H$85,MATCH($L85,$B$78:$B$85,0),MATCH($M$77,$A$78:$H$78,0))*고양시_Modal_split!L$3 * 0.01</f>
        <v>0.91307018757326919</v>
      </c>
      <c r="W85" s="206">
        <f>INDEX($A$78:$H$85,MATCH($L85,$B$78:$B$85,0),MATCH($M$77,$A$78:$H$78,0))*고양시_Modal_split!M$3 * 0.01</f>
        <v>6.9538457993990693E-2</v>
      </c>
      <c r="X85" s="206">
        <f>INDEX($A$78:$H$85,MATCH($L85,$B$78:$B$85,0),MATCH($M$77,$A$78:$H$78,0))*고양시_Modal_split!N$3 * 0.01</f>
        <v>3.0234112171300308E-2</v>
      </c>
      <c r="Y85" s="206">
        <f>INDEX($A$78:$H$85,MATCH($L85,$B$78:$B$85,0),MATCH($M$77,$A$78:$H$78,0))*고양시_Modal_split!O$3 * 0.01</f>
        <v>5.442140190834055E-2</v>
      </c>
      <c r="Z85" s="209">
        <f>INDEX($A$78:$H$85,MATCH($L85,$B$78:$B$85,0),MATCH($M$77,$A$78:$H$78,0))*고양시_Modal_split!P$3 * 0.01</f>
        <v>30.234112171300303</v>
      </c>
      <c r="AA85" s="207">
        <f>INDEX($A$78:$H$85,MATCH($L85,$B$78:$B$85,0),MATCH($AA$77,$A$78:$H$78,0))*고양시_Modal_split!C$3 * 0.01</f>
        <v>0.61266927436353258</v>
      </c>
      <c r="AB85" s="207">
        <f>INDEX($A$78:$H$85,MATCH($L85,$B$78:$B$85,0),MATCH($AA$77,$A$78:$H$78,0))*고양시_Modal_split!D$3 * 0.01</f>
        <v>102.90655704756051</v>
      </c>
      <c r="AC85" s="207">
        <f>INDEX($A$78:$H$85,MATCH($L85,$B$78:$B$85,0),MATCH($AA$77,$A$78:$H$78,0))*고양시_Modal_split!E$3 * 0.01</f>
        <v>12.450314896887502</v>
      </c>
      <c r="AD85" s="207">
        <f>INDEX($A$78:$H$85,MATCH($L85,$B$78:$B$85,0),MATCH($AA$77,$A$78:$H$78,0))*고양시_Modal_split!F$3 * 0.01</f>
        <v>20.064918735405694</v>
      </c>
      <c r="AE85" s="207">
        <f>INDEX($A$78:$H$85,MATCH($L85,$B$78:$B$85,0),MATCH($AA$77,$A$78:$H$78,0))*고양시_Modal_split!G$3 * 0.01</f>
        <v>2.0130561871944641</v>
      </c>
      <c r="AF85" s="207">
        <f>INDEX($A$78:$H$85,MATCH($L85,$B$78:$B$85,0),MATCH($AA$77,$A$78:$H$78,0))*고양시_Modal_split!H$3 * 0.01</f>
        <v>2.188104551298331E-2</v>
      </c>
      <c r="AG85" s="207">
        <f>INDEX($A$78:$H$85,MATCH($L85,$B$78:$B$85,0),MATCH($AA$77,$A$78:$H$78,0))*고양시_Modal_split!I$3 * 0.01</f>
        <v>6.0829306526093596</v>
      </c>
      <c r="AH85" s="207">
        <f>INDEX($A$78:$H$85,MATCH($L85,$B$78:$B$85,0),MATCH($AA$77,$A$78:$H$78,0))*고양시_Modal_split!J$3 * 0.01</f>
        <v>66.605902541521189</v>
      </c>
      <c r="AI85" s="207">
        <f>INDEX($A$78:$H$85,MATCH($L85,$B$78:$B$85,0),MATCH($AA$77,$A$78:$H$78,0))*고양시_Modal_split!K$3 * 0.01</f>
        <v>0.3282156826947496</v>
      </c>
      <c r="AJ85" s="207">
        <f>INDEX($A$78:$H$85,MATCH($L85,$B$78:$B$85,0),MATCH($AA$77,$A$78:$H$78,0))*고양시_Modal_split!L$3 * 0.01</f>
        <v>6.6080757449209591</v>
      </c>
      <c r="AK85" s="207">
        <f>INDEX($A$78:$H$85,MATCH($L85,$B$78:$B$85,0),MATCH($AA$77,$A$78:$H$78,0))*고양시_Modal_split!M$3 * 0.01</f>
        <v>0.50326404679861603</v>
      </c>
      <c r="AL85" s="207">
        <f>INDEX($A$78:$H$85,MATCH($L85,$B$78:$B$85,0),MATCH($AA$77,$A$78:$H$78,0))*고양시_Modal_split!N$3 * 0.01</f>
        <v>0.2188104551298331</v>
      </c>
      <c r="AM85" s="207">
        <f>INDEX($A$78:$H$85,MATCH($L85,$B$78:$B$85,0),MATCH($AA$77,$A$78:$H$78,0))*고양시_Modal_split!O$3 * 0.01</f>
        <v>0.39385881923369959</v>
      </c>
      <c r="AN85" s="207">
        <f>INDEX($A$78:$H$85,MATCH($L85,$B$78:$B$85,0),MATCH($AA$77,$A$78:$H$78,0))*고양시_Modal_split!P$3 * 0.01</f>
        <v>218.81045512983312</v>
      </c>
      <c r="AO85" s="303">
        <f>INDEX($A$78:$H$85,MATCH($L42,$B$78:$B$85,0),MATCH($AO$77,$A$78:$H$78,0))*고양시_Modal_split!C$3 * 0.01</f>
        <v>3.5147319786436364E-2</v>
      </c>
      <c r="AP85" s="303">
        <f>INDEX($A$78:$H$85,MATCH($L42,$B$78:$B$85,0),MATCH($AO$77,$A$78:$H$78,0))*고양시_Modal_split!D$3 * 0.01</f>
        <v>5.9034944627003654</v>
      </c>
      <c r="AQ85" s="303">
        <f>INDEX($A$78:$H$85,MATCH($L42,$B$78:$B$85,0),MATCH($AO$77,$A$78:$H$78,0))*고양시_Modal_split!E$3 * 0.01</f>
        <v>0.71424374851722461</v>
      </c>
      <c r="AR85" s="303">
        <f>INDEX($A$78:$H$85,MATCH($L42,$B$78:$B$85,0),MATCH($AO$77,$A$78:$H$78,0))*고양시_Modal_split!F$3 * 0.01</f>
        <v>1.1510747230057912</v>
      </c>
      <c r="AS85" s="303">
        <f>INDEX($A$78:$H$85,MATCH($L42,$B$78:$B$85,0),MATCH($AO$77,$A$78:$H$78,0))*고양시_Modal_split!G$3 * 0.01</f>
        <v>0.11548405072686233</v>
      </c>
      <c r="AT85" s="303">
        <f>INDEX($A$78:$H$85,MATCH($L42,$B$78:$B$85,0),MATCH($AO$77,$A$78:$H$78,0))*고양시_Modal_split!H$3 * 0.01</f>
        <v>1.255261420944156E-3</v>
      </c>
      <c r="AU85" s="303">
        <f>INDEX($A$78:$H$85,MATCH($L42,$B$78:$B$85,0),MATCH($AO$77,$A$78:$H$78,0))*고양시_Modal_split!I$3 * 0.01</f>
        <v>0.34896267502247535</v>
      </c>
      <c r="AV85" s="303">
        <f>INDEX($A$78:$H$85,MATCH($L42,$B$78:$B$85,0),MATCH($AO$77,$A$78:$H$78,0))*고양시_Modal_split!J$3 * 0.01</f>
        <v>3.8210157653540109</v>
      </c>
      <c r="AW85" s="303">
        <f>INDEX($A$78:$H$85,MATCH($L42,$B$78:$B$85,0),MATCH($AO$77,$A$78:$H$78,0))*고양시_Modal_split!K$3 * 0.01</f>
        <v>1.882892131416234E-2</v>
      </c>
      <c r="AX85" s="303">
        <f>INDEX($A$78:$H$85,MATCH($L42,$B$78:$B$85,0),MATCH($AO$77,$A$78:$H$78,0))*고양시_Modal_split!L$3 * 0.01</f>
        <v>0.37908894912513513</v>
      </c>
      <c r="AY85" s="303">
        <f>INDEX($A$78:$H$85,MATCH($L42,$B$78:$B$85,0),MATCH($AO$77,$A$78:$H$78,0))*고양시_Modal_split!M$3 * 0.01</f>
        <v>2.8871012681715581E-2</v>
      </c>
      <c r="AZ85" s="303">
        <f>INDEX($A$78:$H$85,MATCH($L42,$B$78:$B$85,0),MATCH($AO$77,$A$78:$H$78,0))*고양시_Modal_split!N$3 * 0.01</f>
        <v>1.255261420944156E-2</v>
      </c>
      <c r="BA85" s="207">
        <f>INDEX($A$78:$H$85,MATCH($L42,$B$78:$B$85,0),MATCH($AO$77,$A$78:$H$78,0))*고양시_Modal_split!O$3 * 0.01</f>
        <v>2.2594705576994806E-2</v>
      </c>
      <c r="BB85" s="207">
        <f>INDEX($A$78:$H$85,MATCH($L42,$B$78:$B$85,0),MATCH($AO$77,$A$78:$H$78,0))*고양시_Modal_split!P$3 * 0.01</f>
        <v>12.552614209441561</v>
      </c>
      <c r="BC85" s="207">
        <f>INDEX($A$78:$H$85,MATCH($L85,$B$78:$B$85,0),MATCH($BC$77,$A$78:$H$78,0))*고양시_Modal_split!C$3 * 0.01</f>
        <v>5.5234132718339004E-5</v>
      </c>
      <c r="BD85" s="207">
        <f>INDEX($A$78:$H$85,MATCH($L85,$B$78:$B$85,0),MATCH($BC$77,$A$78:$H$78,0))*고양시_Modal_split!D$3 * 0.01</f>
        <v>9.2773616490838713E-3</v>
      </c>
      <c r="BE85" s="207">
        <f>INDEX($A$78:$H$85,MATCH($L85,$B$78:$B$85,0),MATCH($BC$77,$A$78:$H$78,0))*고양시_Modal_split!E$3 * 0.01</f>
        <v>1.1224364827405319E-3</v>
      </c>
      <c r="BF85" s="207">
        <f>INDEX($A$78:$H$85,MATCH($L85,$B$78:$B$85,0),MATCH($BC$77,$A$78:$H$78,0))*고양시_Modal_split!F$3 * 0.01</f>
        <v>1.8089178465256026E-3</v>
      </c>
      <c r="BG85" s="207">
        <f>INDEX($A$78:$H$85,MATCH($L85,$B$78:$B$85,0),MATCH($BC$77,$A$78:$H$78,0))*고양시_Modal_split!G$3 * 0.01</f>
        <v>1.814835789316853E-4</v>
      </c>
      <c r="BH85" s="207">
        <f>INDEX($A$78:$H$85,MATCH($L85,$B$78:$B$85,0),MATCH($BC$77,$A$78:$H$78,0))*고양시_Modal_split!H$3 * 0.01</f>
        <v>1.9726475970835362E-6</v>
      </c>
      <c r="BI85" s="207">
        <f>INDEX($A$78:$H$85,MATCH($L85,$B$78:$B$85,0),MATCH($BC$77,$A$78:$H$78,0))*고양시_Modal_split!I$3 * 0.01</f>
        <v>5.4839603198922294E-4</v>
      </c>
      <c r="BJ85" s="207">
        <f>INDEX($A$78:$H$85,MATCH($L85,$B$78:$B$85,0),MATCH($BC$77,$A$78:$H$78,0))*고양시_Modal_split!J$3 * 0.01</f>
        <v>6.004739285522284E-3</v>
      </c>
      <c r="BK85" s="207">
        <f>INDEX($A$78:$H$85,MATCH($L85,$B$78:$B$85,0),MATCH($BC$77,$A$78:$H$78,0))*고양시_Modal_split!K$3 * 0.01</f>
        <v>2.9589713956253043E-5</v>
      </c>
      <c r="BL85" s="207">
        <f>INDEX($A$78:$H$85,MATCH($L85,$B$78:$B$85,0),MATCH($BC$77,$A$78:$H$78,0))*고양시_Modal_split!L$3 * 0.01</f>
        <v>5.9573957431922789E-4</v>
      </c>
      <c r="BM85" s="207">
        <f>INDEX($A$78:$H$85,MATCH($L85,$B$78:$B$85,0),MATCH($BC$77,$A$78:$H$78,0))*고양시_Modal_split!M$3 * 0.01</f>
        <v>4.5370894732921326E-5</v>
      </c>
      <c r="BN85" s="207">
        <f>INDEX($A$78:$H$85,MATCH($L85,$B$78:$B$85,0),MATCH($BC$77,$A$78:$H$78,0))*고양시_Modal_split!N$3 * 0.01</f>
        <v>1.9726475970835361E-5</v>
      </c>
      <c r="BO85" s="207">
        <f>INDEX($A$78:$H$85,MATCH($L85,$B$78:$B$85,0),MATCH($BC$77,$A$78:$H$78,0))*고양시_Modal_split!O$3 * 0.01</f>
        <v>3.5507656747503647E-5</v>
      </c>
      <c r="BP85" s="207">
        <f>INDEX($A$78:$H$85,MATCH($L85,$B$78:$B$85,0),MATCH($BC$77,$A$78:$H$78,0))*고양시_Modal_split!P$3 * 0.01</f>
        <v>1.972647597083536E-2</v>
      </c>
      <c r="BQ85" s="207">
        <f>INDEX($A$78:$H$85,MATCH($L42,$B$78:$B$85,0),MATCH($BQ$77,$A$78:$H$78,0))*고양시_Modal_split!C$3 * 0.01</f>
        <v>2.0866227915816951E-4</v>
      </c>
      <c r="BR85" s="207">
        <f>INDEX($A$78:$H$85,MATCH($L42,$B$78:$B$85,0),MATCH($BQ$77,$A$78:$H$78,0))*고양시_Modal_split!D$3 * 0.01</f>
        <v>3.504781067431683E-2</v>
      </c>
      <c r="BS85" s="207">
        <f>INDEX($A$78:$H$85,MATCH($L42,$B$78:$B$85,0),MATCH($BQ$77,$A$78:$H$78,0))*고양시_Modal_split!E$3 * 0.01</f>
        <v>4.2403156014642306E-3</v>
      </c>
      <c r="BT85" s="207">
        <f>INDEX($A$78:$H$85,MATCH($L42,$B$78:$B$85,0),MATCH($BQ$77,$A$78:$H$78,0))*고양시_Modal_split!F$3 * 0.01</f>
        <v>6.8336896424300523E-3</v>
      </c>
      <c r="BU85" s="207">
        <f>INDEX($A$78:$H$85,MATCH($L42,$B$78:$B$85,0),MATCH($BQ$77,$A$78:$H$78,0))*고양시_Modal_split!G$3 * 0.01</f>
        <v>6.8560463151969985E-4</v>
      </c>
      <c r="BV85" s="207">
        <f>INDEX($A$78:$H$85,MATCH($L42,$B$78:$B$85,0),MATCH($BQ$77,$A$78:$H$78,0))*고양시_Modal_split!H$3 * 0.01</f>
        <v>7.4522242556489119E-6</v>
      </c>
      <c r="BW85" s="207">
        <f>INDEX($A$78:$H$85,MATCH($L42,$B$78:$B$85,0),MATCH($BQ$77,$A$78:$H$78,0))*고양시_Modal_split!I$3 * 0.01</f>
        <v>2.0717183430703978E-3</v>
      </c>
      <c r="BX85" s="207">
        <f>INDEX($A$78:$H$85,MATCH($L42,$B$78:$B$85,0),MATCH($BQ$77,$A$78:$H$78,0))*고양시_Modal_split!J$3 * 0.01</f>
        <v>2.2684570634195291E-2</v>
      </c>
      <c r="BY85" s="207">
        <f>INDEX($A$78:$H$85,MATCH($L42,$B$78:$B$85,0),MATCH($BQ$77,$A$78:$H$78,0))*고양시_Modal_split!K$3 * 0.01</f>
        <v>1.1178336383473369E-4</v>
      </c>
      <c r="BZ85" s="207">
        <f>INDEX($A$78:$H$85,MATCH($L42,$B$78:$B$85,0),MATCH($BQ$77,$A$78:$H$78,0))*고양시_Modal_split!L$3 * 0.01</f>
        <v>2.2505717252059715E-3</v>
      </c>
      <c r="CA85" s="207">
        <f>INDEX($A$78:$H$85,MATCH($L42,$B$78:$B$85,0),MATCH($BQ$77,$A$78:$H$78,0))*고양시_Modal_split!M$3 * 0.01</f>
        <v>1.7140115787992496E-4</v>
      </c>
      <c r="CB85" s="207">
        <f>INDEX($A$78:$H$85,MATCH($L42,$B$78:$B$85,0),MATCH($BQ$77,$A$78:$H$78,0))*고양시_Modal_split!N$3 * 0.01</f>
        <v>7.4522242556489124E-5</v>
      </c>
      <c r="CC85" s="207">
        <f>INDEX($A$78:$H$85,MATCH($L42,$B$78:$B$85,0),MATCH($BQ$77,$A$78:$H$78,0))*고양시_Modal_split!O$3 * 0.01</f>
        <v>1.3414003660168041E-4</v>
      </c>
      <c r="CD85" s="207">
        <f>INDEX($A$78:$H$85,MATCH($L42,$B$78:$B$85,0),MATCH($BQ$77,$A$78:$H$78,0))*고양시_Modal_split!P$3 * 0.01</f>
        <v>7.4522242556489121E-2</v>
      </c>
      <c r="CE85" s="304">
        <f t="shared" si="21"/>
        <v>0.73273600464148636</v>
      </c>
      <c r="CF85" s="304">
        <f t="shared" si="17"/>
        <v>123.07347963674681</v>
      </c>
      <c r="CG85" s="304">
        <f t="shared" si="17"/>
        <v>14.890242380035918</v>
      </c>
      <c r="CH85" s="304">
        <f t="shared" si="17"/>
        <v>23.997104152008678</v>
      </c>
      <c r="CI85" s="304">
        <f t="shared" si="17"/>
        <v>2.4075611581077405</v>
      </c>
      <c r="CJ85" s="304">
        <f t="shared" si="17"/>
        <v>2.6169143022910228E-2</v>
      </c>
      <c r="CK85" s="304">
        <f t="shared" si="17"/>
        <v>7.2750217603690439</v>
      </c>
      <c r="CL85" s="304">
        <f t="shared" si="17"/>
        <v>79.658871361738719</v>
      </c>
      <c r="CM85" s="304">
        <f t="shared" si="17"/>
        <v>0.39253714534365342</v>
      </c>
      <c r="CN85" s="304">
        <f t="shared" si="17"/>
        <v>7.9030811929188882</v>
      </c>
      <c r="CO85" s="304">
        <f t="shared" si="17"/>
        <v>0.60189028952693513</v>
      </c>
      <c r="CP85" s="304">
        <f t="shared" si="17"/>
        <v>0.2616914302291023</v>
      </c>
      <c r="CQ85" s="304">
        <f t="shared" si="17"/>
        <v>0.47104457441238412</v>
      </c>
      <c r="CR85" s="304">
        <f t="shared" si="17"/>
        <v>261.69143022910231</v>
      </c>
      <c r="CS85" s="305">
        <f t="shared" si="22"/>
        <v>0</v>
      </c>
      <c r="CV85" s="267"/>
      <c r="CW85" s="267" t="s">
        <v>722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12.695627637645117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1.0501602004619765E-4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2.9194453572842949E-2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0.81524123890470457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72.983373792596112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7.6002242143047272E-4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0.21128623315767139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4.6865785424971342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4.5411495866925886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4.3600605103999862E-5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1.2120968218911961E-2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0.29160688394241163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6.8215894478557875E-3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6.8518499377684489E-8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1.9048142826996281E-5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4.3804380464649109E-4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2.7815722757394308E-2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2.5884766431569687E-7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7.1959650679763738E-5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1.7861680358777551E-3</v>
      </c>
      <c r="DR85" s="270">
        <f t="shared" si="23"/>
        <v>90.25478832913906</v>
      </c>
      <c r="DS85" s="270">
        <f t="shared" si="18"/>
        <v>9.0896641274436363E-4</v>
      </c>
      <c r="DT85" s="270">
        <f t="shared" si="18"/>
        <v>0.25269266274293306</v>
      </c>
      <c r="DU85" s="270">
        <f t="shared" si="18"/>
        <v>5.7956508771847739</v>
      </c>
      <c r="DW85" s="278"/>
      <c r="DX85" s="278" t="s">
        <v>722</v>
      </c>
      <c r="DY85" s="281">
        <f t="shared" si="24"/>
        <v>96.05043920632383</v>
      </c>
      <c r="DZ85" s="281">
        <f t="shared" si="25"/>
        <v>0.25360162915567741</v>
      </c>
      <c r="EB85" s="278"/>
      <c r="EC85" s="278" t="s">
        <v>301</v>
      </c>
      <c r="ED85" s="281">
        <f t="shared" si="26"/>
        <v>96.05043920632383</v>
      </c>
      <c r="EE85" s="281">
        <f t="shared" si="19"/>
        <v>0.25360162915567741</v>
      </c>
      <c r="FE85" t="s">
        <v>12</v>
      </c>
      <c r="FF85" t="s">
        <v>362</v>
      </c>
      <c r="FG85">
        <v>22890.217400000001</v>
      </c>
      <c r="FH85" s="277" t="e">
        <f t="shared" si="27"/>
        <v>#DIV/0!</v>
      </c>
    </row>
    <row r="86" spans="1:164">
      <c r="H86">
        <f>SUM(H79:H85)</f>
        <v>1908.602831137586</v>
      </c>
      <c r="I86" t="b">
        <f>H86=SUM(D8:D10,D11:D14)  * (1+KTDB_발생량도착량_증가율!$C$8)</f>
        <v>0</v>
      </c>
      <c r="DW86" s="278"/>
      <c r="DX86" s="278" t="s">
        <v>26</v>
      </c>
      <c r="DY86" s="281">
        <f>SUM(DY79:DY85)</f>
        <v>700.52786994478856</v>
      </c>
      <c r="DZ86" s="281">
        <f>SUM(DZ79:DZ85)</f>
        <v>1.8496012153087409</v>
      </c>
      <c r="EC86" s="278" t="s">
        <v>26</v>
      </c>
      <c r="ED86" s="281">
        <f>DY86</f>
        <v>700.52786994478856</v>
      </c>
      <c r="EE86" s="281">
        <f>DZ86</f>
        <v>1.8496012153087409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X20:X21"/>
    <mergeCell ref="U24:U25"/>
    <mergeCell ref="M34:Z34"/>
    <mergeCell ref="AA34:AN34"/>
    <mergeCell ref="AO34:BB34"/>
    <mergeCell ref="T18:T27"/>
    <mergeCell ref="V20:V21"/>
    <mergeCell ref="W20:W21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AB7:AC8"/>
    <mergeCell ref="AE7:AG7"/>
    <mergeCell ref="A16:B16"/>
    <mergeCell ref="A6:B7"/>
    <mergeCell ref="C6:C7"/>
    <mergeCell ref="D6:F6"/>
    <mergeCell ref="AB6:AC6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A101" zoomScale="70" zoomScaleNormal="70" workbookViewId="0">
      <selection activeCell="E104" sqref="E104"/>
    </sheetView>
  </sheetViews>
  <sheetFormatPr defaultRowHeight="17"/>
  <cols>
    <col min="1" max="1" width="8.6640625" customWidth="1"/>
    <col min="13" max="13" width="11.91406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864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773</v>
      </c>
      <c r="AZ4" s="364" t="s">
        <v>773</v>
      </c>
    </row>
    <row r="5" spans="1:52" ht="20.5">
      <c r="AP5" s="364" t="s">
        <v>780</v>
      </c>
      <c r="AR5" t="s">
        <v>772</v>
      </c>
    </row>
    <row r="6" spans="1:52">
      <c r="AP6" t="s">
        <v>779</v>
      </c>
      <c r="AR6" t="s">
        <v>776</v>
      </c>
      <c r="AZ6" s="32" t="s">
        <v>777</v>
      </c>
    </row>
    <row r="7" spans="1:52">
      <c r="AO7" t="s">
        <v>781</v>
      </c>
      <c r="AP7" t="s">
        <v>775</v>
      </c>
      <c r="AR7" s="98"/>
      <c r="AS7" s="98" t="s">
        <v>763</v>
      </c>
      <c r="AT7" s="98" t="s">
        <v>764</v>
      </c>
      <c r="AU7" s="363" t="s">
        <v>765</v>
      </c>
      <c r="AV7" s="306" t="s">
        <v>766</v>
      </c>
      <c r="AW7" s="98" t="s">
        <v>767</v>
      </c>
      <c r="AX7" s="98" t="s">
        <v>768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0">
        <v>2</v>
      </c>
      <c r="AW8" s="369">
        <v>3</v>
      </c>
      <c r="AX8" s="369">
        <v>4</v>
      </c>
    </row>
    <row r="9" spans="1:52" ht="17.5" thickBot="1">
      <c r="A9" t="s">
        <v>312</v>
      </c>
      <c r="AR9" s="98" t="s">
        <v>769</v>
      </c>
      <c r="AS9" s="98">
        <v>100000</v>
      </c>
      <c r="AT9" s="365">
        <v>0.3</v>
      </c>
      <c r="AU9" s="372">
        <v>0.7</v>
      </c>
      <c r="AV9" s="366">
        <v>0.85</v>
      </c>
      <c r="AW9" s="365">
        <v>0.95</v>
      </c>
      <c r="AX9" s="365">
        <v>1</v>
      </c>
    </row>
    <row r="10" spans="1:52" ht="18" thickTop="1" thickBot="1">
      <c r="A10" s="503" t="s">
        <v>27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770</v>
      </c>
      <c r="AS10" s="98">
        <v>50000</v>
      </c>
      <c r="AT10" s="365">
        <v>0.5</v>
      </c>
      <c r="AU10" s="372">
        <v>0.8</v>
      </c>
      <c r="AV10" s="366">
        <v>0.9</v>
      </c>
      <c r="AW10" s="365">
        <v>1</v>
      </c>
      <c r="AX10" s="365">
        <v>1</v>
      </c>
    </row>
    <row r="11" spans="1:52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771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523" t="s">
        <v>175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136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136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136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136</v>
      </c>
      <c r="AX19" s="519"/>
      <c r="AY19" s="519"/>
      <c r="AZ19" s="519"/>
    </row>
    <row r="20" spans="1:52">
      <c r="A20" s="508"/>
      <c r="B20" s="30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297" t="s">
        <v>314</v>
      </c>
      <c r="Q20" s="297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297" t="s">
        <v>314</v>
      </c>
      <c r="Y20" s="297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297" t="s">
        <v>314</v>
      </c>
      <c r="AL20" s="297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297" t="s">
        <v>314</v>
      </c>
      <c r="AT20" s="297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295" t="s">
        <v>290</v>
      </c>
      <c r="C21" s="30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297" t="s">
        <v>44</v>
      </c>
      <c r="Q21" s="297" t="s">
        <v>45</v>
      </c>
      <c r="R21" s="297" t="s">
        <v>46</v>
      </c>
      <c r="S21" s="519"/>
      <c r="T21" s="519"/>
      <c r="U21" s="519"/>
      <c r="V21" s="519"/>
      <c r="W21" s="519"/>
      <c r="X21" s="297" t="s">
        <v>44</v>
      </c>
      <c r="Y21" s="297" t="s">
        <v>45</v>
      </c>
      <c r="Z21" s="297" t="s">
        <v>46</v>
      </c>
      <c r="AA21" s="519"/>
      <c r="AB21" s="519"/>
      <c r="AC21" s="519"/>
      <c r="AD21" s="519"/>
      <c r="AE21" s="519"/>
      <c r="AJ21" s="527"/>
      <c r="AK21" s="297" t="s">
        <v>44</v>
      </c>
      <c r="AL21" s="297" t="s">
        <v>45</v>
      </c>
      <c r="AM21" s="297" t="s">
        <v>46</v>
      </c>
      <c r="AN21" s="519"/>
      <c r="AO21" s="519"/>
      <c r="AP21" s="519"/>
      <c r="AQ21" s="519"/>
      <c r="AR21" s="519"/>
      <c r="AS21" s="297" t="s">
        <v>44</v>
      </c>
      <c r="AT21" s="297" t="s">
        <v>45</v>
      </c>
      <c r="AU21" s="297" t="s">
        <v>46</v>
      </c>
      <c r="AV21" s="519"/>
      <c r="AW21" s="519"/>
      <c r="AX21" s="519"/>
      <c r="AY21" s="519"/>
      <c r="AZ21" s="519"/>
    </row>
    <row r="22" spans="1:52">
      <c r="A22" s="508"/>
      <c r="B22" s="295" t="s">
        <v>19</v>
      </c>
      <c r="C22" s="29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30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295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30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295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508"/>
      <c r="B33" s="295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508"/>
      <c r="B38" s="30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508"/>
      <c r="B39" s="295" t="s">
        <v>290</v>
      </c>
      <c r="C39" s="30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508"/>
      <c r="B40" s="295" t="s">
        <v>19</v>
      </c>
      <c r="C40" s="29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30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508"/>
      <c r="B41" s="112"/>
      <c r="C41" s="30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29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508"/>
      <c r="B42" s="112"/>
      <c r="C42" s="295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508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508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30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508"/>
      <c r="B49" s="30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29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508"/>
      <c r="B50" s="295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508"/>
      <c r="B51" s="295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656</v>
      </c>
      <c r="AV56" t="s">
        <v>642</v>
      </c>
      <c r="AW56" s="75">
        <v>8014.2473</v>
      </c>
    </row>
    <row r="57" spans="1:49">
      <c r="A57" s="32" t="s">
        <v>664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665</v>
      </c>
      <c r="Q58" t="s">
        <v>666</v>
      </c>
      <c r="AU58" t="s">
        <v>656</v>
      </c>
      <c r="AV58" t="s">
        <v>359</v>
      </c>
      <c r="AW58" s="75">
        <v>5055.2204000000002</v>
      </c>
    </row>
    <row r="59" spans="1:49" ht="17.5" thickTop="1">
      <c r="A59" s="484" t="s">
        <v>175</v>
      </c>
      <c r="B59" s="485"/>
      <c r="C59" s="485"/>
      <c r="D59" s="485"/>
      <c r="E59" s="486"/>
      <c r="F59" s="479" t="s">
        <v>165</v>
      </c>
      <c r="G59" s="480"/>
      <c r="H59" s="481"/>
      <c r="I59" s="105" t="s">
        <v>284</v>
      </c>
      <c r="J59" s="105" t="s">
        <v>286</v>
      </c>
      <c r="K59" s="105" t="s">
        <v>287</v>
      </c>
      <c r="L59" s="482" t="s">
        <v>21</v>
      </c>
      <c r="Q59" s="484" t="s">
        <v>175</v>
      </c>
      <c r="R59" s="485"/>
      <c r="S59" s="485"/>
      <c r="T59" s="485"/>
      <c r="U59" s="486"/>
      <c r="V59" s="479" t="s">
        <v>165</v>
      </c>
      <c r="W59" s="480"/>
      <c r="X59" s="481"/>
      <c r="Y59" s="105" t="s">
        <v>284</v>
      </c>
      <c r="Z59" s="105" t="s">
        <v>286</v>
      </c>
      <c r="AA59" s="105" t="s">
        <v>287</v>
      </c>
      <c r="AB59" s="482" t="s">
        <v>21</v>
      </c>
      <c r="AU59" t="s">
        <v>643</v>
      </c>
      <c r="AV59" t="s">
        <v>360</v>
      </c>
      <c r="AW59" s="75">
        <v>6559.1377000000002</v>
      </c>
    </row>
    <row r="60" spans="1:49" ht="17.5" thickBot="1">
      <c r="A60" s="487"/>
      <c r="B60" s="488"/>
      <c r="C60" s="488"/>
      <c r="D60" s="488"/>
      <c r="E60" s="489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83"/>
      <c r="Q60" s="487"/>
      <c r="R60" s="488"/>
      <c r="S60" s="488"/>
      <c r="T60" s="488"/>
      <c r="U60" s="489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83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490" t="s">
        <v>135</v>
      </c>
      <c r="E61" s="491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494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667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643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495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669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644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671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674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657</v>
      </c>
      <c r="AV65" t="s">
        <v>220</v>
      </c>
      <c r="AW65" s="75">
        <v>51875.97</v>
      </c>
    </row>
    <row r="66" spans="1:49" ht="17" customHeight="1">
      <c r="A66" s="145"/>
      <c r="B66" s="113"/>
      <c r="C66" s="490" t="s">
        <v>13</v>
      </c>
      <c r="D66" s="491"/>
      <c r="E66" s="491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644</v>
      </c>
      <c r="AV66" t="s">
        <v>221</v>
      </c>
      <c r="AW66" s="75">
        <v>22244.514299999999</v>
      </c>
    </row>
    <row r="67" spans="1:49" ht="17" customHeight="1">
      <c r="A67" s="145"/>
      <c r="B67" s="300" t="s">
        <v>300</v>
      </c>
      <c r="C67" s="490" t="s">
        <v>301</v>
      </c>
      <c r="D67" s="491"/>
      <c r="E67" s="491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490" t="s">
        <v>302</v>
      </c>
      <c r="D68" s="491"/>
      <c r="E68" s="491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668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490" t="s">
        <v>303</v>
      </c>
      <c r="D69" s="491"/>
      <c r="E69" s="491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490" t="s">
        <v>304</v>
      </c>
      <c r="D70" s="491"/>
      <c r="E70" s="491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653</v>
      </c>
      <c r="AV70" t="s">
        <v>79</v>
      </c>
      <c r="AW70" s="75">
        <v>51949.691800000001</v>
      </c>
    </row>
    <row r="71" spans="1:49" ht="17" customHeight="1">
      <c r="A71" s="145"/>
      <c r="B71" s="112"/>
      <c r="C71" s="490" t="s">
        <v>305</v>
      </c>
      <c r="D71" s="491"/>
      <c r="E71" s="491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675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658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492" t="s">
        <v>47</v>
      </c>
      <c r="D72" s="493"/>
      <c r="E72" s="493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672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677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654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645</v>
      </c>
      <c r="AV74" t="s">
        <v>659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654</v>
      </c>
      <c r="AV76" t="s">
        <v>383</v>
      </c>
      <c r="AW76" s="75">
        <v>6231.1390000000001</v>
      </c>
    </row>
    <row r="77" spans="1:49" ht="17.5" thickTop="1">
      <c r="A77" s="484" t="s">
        <v>175</v>
      </c>
      <c r="B77" s="485"/>
      <c r="C77" s="485"/>
      <c r="D77" s="485"/>
      <c r="E77" s="486"/>
      <c r="F77" s="479" t="s">
        <v>165</v>
      </c>
      <c r="G77" s="480"/>
      <c r="H77" s="481"/>
      <c r="I77" s="105" t="s">
        <v>284</v>
      </c>
      <c r="J77" s="105" t="s">
        <v>286</v>
      </c>
      <c r="K77" s="105" t="s">
        <v>287</v>
      </c>
      <c r="L77" s="482" t="s">
        <v>21</v>
      </c>
      <c r="Q77" s="484" t="s">
        <v>175</v>
      </c>
      <c r="R77" s="485"/>
      <c r="S77" s="485"/>
      <c r="T77" s="485"/>
      <c r="U77" s="486"/>
      <c r="V77" s="479" t="s">
        <v>165</v>
      </c>
      <c r="W77" s="480"/>
      <c r="X77" s="481"/>
      <c r="Y77" s="105" t="s">
        <v>284</v>
      </c>
      <c r="Z77" s="105" t="s">
        <v>286</v>
      </c>
      <c r="AA77" s="105" t="s">
        <v>287</v>
      </c>
      <c r="AB77" s="482" t="s">
        <v>21</v>
      </c>
      <c r="AU77" t="s">
        <v>646</v>
      </c>
      <c r="AV77" t="s">
        <v>660</v>
      </c>
      <c r="AW77" s="75">
        <v>11058.6175</v>
      </c>
    </row>
    <row r="78" spans="1:49" ht="17.5" thickBot="1">
      <c r="A78" s="487"/>
      <c r="B78" s="488"/>
      <c r="C78" s="488"/>
      <c r="D78" s="488"/>
      <c r="E78" s="489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83"/>
      <c r="Q78" s="487"/>
      <c r="R78" s="488"/>
      <c r="S78" s="488"/>
      <c r="T78" s="488"/>
      <c r="U78" s="489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83"/>
      <c r="AU78" t="s">
        <v>647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490" t="s">
        <v>135</v>
      </c>
      <c r="E79" s="491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647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494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667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647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495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669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647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671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655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673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655</v>
      </c>
      <c r="AV83" t="s">
        <v>648</v>
      </c>
      <c r="AW83" s="75">
        <v>34908.721899999997</v>
      </c>
    </row>
    <row r="84" spans="1:158" ht="16.5" customHeight="1">
      <c r="A84" s="145"/>
      <c r="B84" s="113"/>
      <c r="C84" s="490" t="s">
        <v>13</v>
      </c>
      <c r="D84" s="491"/>
      <c r="E84" s="491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661</v>
      </c>
      <c r="AV84" t="s">
        <v>125</v>
      </c>
      <c r="AW84" s="75">
        <v>4662.5794999999998</v>
      </c>
    </row>
    <row r="85" spans="1:158" ht="17" customHeight="1">
      <c r="A85" s="145"/>
      <c r="B85" s="300" t="s">
        <v>300</v>
      </c>
      <c r="C85" s="490" t="s">
        <v>301</v>
      </c>
      <c r="D85" s="491"/>
      <c r="E85" s="491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649</v>
      </c>
      <c r="AV85" t="s">
        <v>650</v>
      </c>
      <c r="AW85" s="75">
        <v>1500.06</v>
      </c>
    </row>
    <row r="86" spans="1:158">
      <c r="A86" s="145"/>
      <c r="B86" s="295" t="s">
        <v>20</v>
      </c>
      <c r="C86" s="490" t="s">
        <v>302</v>
      </c>
      <c r="D86" s="491"/>
      <c r="E86" s="491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649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490" t="s">
        <v>303</v>
      </c>
      <c r="D87" s="491"/>
      <c r="E87" s="491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662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490" t="s">
        <v>304</v>
      </c>
      <c r="D88" s="491"/>
      <c r="E88" s="491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651</v>
      </c>
      <c r="AW88" s="75">
        <v>41993.0622</v>
      </c>
    </row>
    <row r="89" spans="1:158" ht="17.25" customHeight="1">
      <c r="A89" s="145"/>
      <c r="B89" s="112"/>
      <c r="C89" s="490" t="s">
        <v>305</v>
      </c>
      <c r="D89" s="491"/>
      <c r="E89" s="491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652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492" t="s">
        <v>47</v>
      </c>
      <c r="D90" s="493"/>
      <c r="E90" s="493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677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863</v>
      </c>
    </row>
    <row r="94" spans="1:158">
      <c r="FA94" s="279"/>
      <c r="FB94" s="279" t="s">
        <v>601</v>
      </c>
    </row>
    <row r="95" spans="1:158">
      <c r="L95" s="403"/>
      <c r="M95" s="32" t="s">
        <v>851</v>
      </c>
      <c r="FA95" s="279" t="s">
        <v>602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468</v>
      </c>
      <c r="C100" t="s">
        <v>463</v>
      </c>
      <c r="D100" t="s">
        <v>467</v>
      </c>
      <c r="E100" t="s">
        <v>470</v>
      </c>
      <c r="F100" t="s">
        <v>465</v>
      </c>
      <c r="G100" t="s">
        <v>466</v>
      </c>
      <c r="H100" t="s">
        <v>21</v>
      </c>
      <c r="K100" s="32" t="s">
        <v>471</v>
      </c>
      <c r="CV100" s="32" t="s">
        <v>492</v>
      </c>
      <c r="CY100" t="s">
        <v>478</v>
      </c>
      <c r="CZ100" t="s">
        <v>479</v>
      </c>
      <c r="ET100" s="353" t="s">
        <v>861</v>
      </c>
      <c r="FD100" s="353" t="s">
        <v>745</v>
      </c>
      <c r="FL100" s="353"/>
    </row>
    <row r="101" spans="1:174">
      <c r="A101" t="s">
        <v>462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482</v>
      </c>
      <c r="L101" s="159"/>
      <c r="M101" s="443" t="s">
        <v>463</v>
      </c>
      <c r="N101" s="444"/>
      <c r="O101" s="444"/>
      <c r="P101" s="444"/>
      <c r="Q101" s="444"/>
      <c r="R101" s="444"/>
      <c r="S101" s="444"/>
      <c r="T101" s="444"/>
      <c r="U101" s="444"/>
      <c r="V101" s="444"/>
      <c r="W101" s="444"/>
      <c r="X101" s="444"/>
      <c r="Y101" s="444"/>
      <c r="Z101" s="445"/>
      <c r="AA101" s="443" t="s">
        <v>467</v>
      </c>
      <c r="AB101" s="444"/>
      <c r="AC101" s="444"/>
      <c r="AD101" s="444"/>
      <c r="AE101" s="444"/>
      <c r="AF101" s="444"/>
      <c r="AG101" s="444"/>
      <c r="AH101" s="444"/>
      <c r="AI101" s="444"/>
      <c r="AJ101" s="444"/>
      <c r="AK101" s="444"/>
      <c r="AL101" s="444"/>
      <c r="AM101" s="444"/>
      <c r="AN101" s="445"/>
      <c r="AO101" s="443" t="s">
        <v>464</v>
      </c>
      <c r="AP101" s="444"/>
      <c r="AQ101" s="444"/>
      <c r="AR101" s="444"/>
      <c r="AS101" s="444"/>
      <c r="AT101" s="444"/>
      <c r="AU101" s="444"/>
      <c r="AV101" s="444"/>
      <c r="AW101" s="444"/>
      <c r="AX101" s="444"/>
      <c r="AY101" s="444"/>
      <c r="AZ101" s="444"/>
      <c r="BA101" s="444"/>
      <c r="BB101" s="445"/>
      <c r="BC101" s="443" t="s">
        <v>465</v>
      </c>
      <c r="BD101" s="444"/>
      <c r="BE101" s="444"/>
      <c r="BF101" s="444"/>
      <c r="BG101" s="444"/>
      <c r="BH101" s="444"/>
      <c r="BI101" s="444"/>
      <c r="BJ101" s="444"/>
      <c r="BK101" s="444"/>
      <c r="BL101" s="444"/>
      <c r="BM101" s="444"/>
      <c r="BN101" s="444"/>
      <c r="BO101" s="444"/>
      <c r="BP101" s="445"/>
      <c r="BQ101" s="443" t="s">
        <v>466</v>
      </c>
      <c r="BR101" s="444"/>
      <c r="BS101" s="444"/>
      <c r="BT101" s="444"/>
      <c r="BU101" s="444"/>
      <c r="BV101" s="444"/>
      <c r="BW101" s="444"/>
      <c r="BX101" s="444"/>
      <c r="BY101" s="444"/>
      <c r="BZ101" s="444"/>
      <c r="CA101" s="444"/>
      <c r="CB101" s="444"/>
      <c r="CC101" s="444"/>
      <c r="CD101" s="445"/>
      <c r="CE101" s="443" t="s">
        <v>21</v>
      </c>
      <c r="CF101" s="444"/>
      <c r="CG101" s="444"/>
      <c r="CH101" s="444"/>
      <c r="CI101" s="444"/>
      <c r="CJ101" s="444"/>
      <c r="CK101" s="444"/>
      <c r="CL101" s="444"/>
      <c r="CM101" s="444"/>
      <c r="CN101" s="444"/>
      <c r="CO101" s="444"/>
      <c r="CP101" s="444"/>
      <c r="CQ101" s="444"/>
      <c r="CR101" s="445"/>
      <c r="CV101" s="263" t="s">
        <v>482</v>
      </c>
      <c r="CW101" s="263"/>
      <c r="CX101" s="446" t="s">
        <v>554</v>
      </c>
      <c r="CY101" s="439"/>
      <c r="CZ101" s="439"/>
      <c r="DA101" s="440"/>
      <c r="DB101" s="438" t="s">
        <v>553</v>
      </c>
      <c r="DC101" s="439"/>
      <c r="DD101" s="439"/>
      <c r="DE101" s="440"/>
      <c r="DF101" s="438" t="s">
        <v>464</v>
      </c>
      <c r="DG101" s="439"/>
      <c r="DH101" s="439"/>
      <c r="DI101" s="440"/>
      <c r="DJ101" s="438" t="s">
        <v>465</v>
      </c>
      <c r="DK101" s="439"/>
      <c r="DL101" s="439"/>
      <c r="DM101" s="440"/>
      <c r="DN101" s="438" t="s">
        <v>466</v>
      </c>
      <c r="DO101" s="439"/>
      <c r="DP101" s="439"/>
      <c r="DQ101" s="440"/>
      <c r="DR101" s="438" t="s">
        <v>21</v>
      </c>
      <c r="DS101" s="439"/>
      <c r="DT101" s="439"/>
      <c r="DU101" s="441"/>
      <c r="DW101" s="278"/>
      <c r="DX101" s="278"/>
      <c r="DY101" s="442" t="s">
        <v>588</v>
      </c>
      <c r="DZ101" s="442"/>
      <c r="EB101" s="278"/>
      <c r="EC101" s="278"/>
      <c r="ED101" s="442" t="s">
        <v>588</v>
      </c>
      <c r="EE101" s="442"/>
      <c r="EI101" t="s">
        <v>599</v>
      </c>
    </row>
    <row r="102" spans="1:174">
      <c r="A102" s="199"/>
      <c r="B102" s="199"/>
      <c r="C102" s="202" t="s">
        <v>463</v>
      </c>
      <c r="D102" s="202" t="s">
        <v>467</v>
      </c>
      <c r="E102" s="202" t="s">
        <v>464</v>
      </c>
      <c r="F102" s="202" t="s">
        <v>465</v>
      </c>
      <c r="G102" s="202" t="s">
        <v>678</v>
      </c>
      <c r="H102" s="202" t="s">
        <v>21</v>
      </c>
      <c r="K102" s="159"/>
      <c r="L102" s="159"/>
      <c r="M102" s="211" t="s">
        <v>472</v>
      </c>
      <c r="N102" s="160" t="s">
        <v>156</v>
      </c>
      <c r="O102" s="160" t="s">
        <v>475</v>
      </c>
      <c r="P102" s="160" t="s">
        <v>476</v>
      </c>
      <c r="Q102" s="160" t="s">
        <v>477</v>
      </c>
      <c r="R102" s="160" t="s">
        <v>478</v>
      </c>
      <c r="S102" s="160" t="s">
        <v>479</v>
      </c>
      <c r="T102" s="160" t="s">
        <v>480</v>
      </c>
      <c r="U102" s="160" t="s">
        <v>449</v>
      </c>
      <c r="V102" s="160" t="s">
        <v>157</v>
      </c>
      <c r="W102" s="160" t="s">
        <v>473</v>
      </c>
      <c r="X102" s="160" t="s">
        <v>474</v>
      </c>
      <c r="Y102" s="160" t="s">
        <v>46</v>
      </c>
      <c r="Z102" s="212" t="s">
        <v>11</v>
      </c>
      <c r="AA102" s="211" t="s">
        <v>472</v>
      </c>
      <c r="AB102" s="160" t="s">
        <v>156</v>
      </c>
      <c r="AC102" s="160" t="s">
        <v>475</v>
      </c>
      <c r="AD102" s="160" t="s">
        <v>476</v>
      </c>
      <c r="AE102" s="160" t="s">
        <v>477</v>
      </c>
      <c r="AF102" s="160" t="s">
        <v>478</v>
      </c>
      <c r="AG102" s="160" t="s">
        <v>479</v>
      </c>
      <c r="AH102" s="160" t="s">
        <v>480</v>
      </c>
      <c r="AI102" s="160" t="s">
        <v>449</v>
      </c>
      <c r="AJ102" s="160" t="s">
        <v>157</v>
      </c>
      <c r="AK102" s="160" t="s">
        <v>473</v>
      </c>
      <c r="AL102" s="160" t="s">
        <v>474</v>
      </c>
      <c r="AM102" s="160" t="s">
        <v>46</v>
      </c>
      <c r="AN102" s="212" t="s">
        <v>11</v>
      </c>
      <c r="AO102" s="211" t="s">
        <v>472</v>
      </c>
      <c r="AP102" s="160" t="s">
        <v>156</v>
      </c>
      <c r="AQ102" s="160" t="s">
        <v>475</v>
      </c>
      <c r="AR102" s="160" t="s">
        <v>476</v>
      </c>
      <c r="AS102" s="160" t="s">
        <v>477</v>
      </c>
      <c r="AT102" s="160" t="s">
        <v>478</v>
      </c>
      <c r="AU102" s="160" t="s">
        <v>479</v>
      </c>
      <c r="AV102" s="160" t="s">
        <v>480</v>
      </c>
      <c r="AW102" s="160" t="s">
        <v>449</v>
      </c>
      <c r="AX102" s="160" t="s">
        <v>157</v>
      </c>
      <c r="AY102" s="160" t="s">
        <v>473</v>
      </c>
      <c r="AZ102" s="160" t="s">
        <v>474</v>
      </c>
      <c r="BA102" s="160" t="s">
        <v>46</v>
      </c>
      <c r="BB102" s="212" t="s">
        <v>11</v>
      </c>
      <c r="BC102" s="211" t="s">
        <v>472</v>
      </c>
      <c r="BD102" s="160" t="s">
        <v>156</v>
      </c>
      <c r="BE102" s="160" t="s">
        <v>475</v>
      </c>
      <c r="BF102" s="160" t="s">
        <v>476</v>
      </c>
      <c r="BG102" s="160" t="s">
        <v>477</v>
      </c>
      <c r="BH102" s="160" t="s">
        <v>478</v>
      </c>
      <c r="BI102" s="160" t="s">
        <v>479</v>
      </c>
      <c r="BJ102" s="160" t="s">
        <v>480</v>
      </c>
      <c r="BK102" s="160" t="s">
        <v>449</v>
      </c>
      <c r="BL102" s="160" t="s">
        <v>157</v>
      </c>
      <c r="BM102" s="160" t="s">
        <v>473</v>
      </c>
      <c r="BN102" s="160" t="s">
        <v>474</v>
      </c>
      <c r="BO102" s="160" t="s">
        <v>46</v>
      </c>
      <c r="BP102" s="212" t="s">
        <v>11</v>
      </c>
      <c r="BQ102" s="211" t="s">
        <v>472</v>
      </c>
      <c r="BR102" s="160" t="s">
        <v>156</v>
      </c>
      <c r="BS102" s="160" t="s">
        <v>475</v>
      </c>
      <c r="BT102" s="160" t="s">
        <v>476</v>
      </c>
      <c r="BU102" s="160" t="s">
        <v>477</v>
      </c>
      <c r="BV102" s="160" t="s">
        <v>478</v>
      </c>
      <c r="BW102" s="160" t="s">
        <v>479</v>
      </c>
      <c r="BX102" s="160" t="s">
        <v>480</v>
      </c>
      <c r="BY102" s="160" t="s">
        <v>449</v>
      </c>
      <c r="BZ102" s="160" t="s">
        <v>157</v>
      </c>
      <c r="CA102" s="160" t="s">
        <v>473</v>
      </c>
      <c r="CB102" s="160" t="s">
        <v>474</v>
      </c>
      <c r="CC102" s="160" t="s">
        <v>46</v>
      </c>
      <c r="CD102" s="212" t="s">
        <v>11</v>
      </c>
      <c r="CE102" s="211" t="s">
        <v>472</v>
      </c>
      <c r="CF102" s="160" t="s">
        <v>156</v>
      </c>
      <c r="CG102" s="160" t="s">
        <v>475</v>
      </c>
      <c r="CH102" s="160" t="s">
        <v>476</v>
      </c>
      <c r="CI102" s="160" t="s">
        <v>477</v>
      </c>
      <c r="CJ102" s="160" t="s">
        <v>478</v>
      </c>
      <c r="CK102" s="160" t="s">
        <v>479</v>
      </c>
      <c r="CL102" s="160" t="s">
        <v>480</v>
      </c>
      <c r="CM102" s="160" t="s">
        <v>449</v>
      </c>
      <c r="CN102" s="160" t="s">
        <v>157</v>
      </c>
      <c r="CO102" s="160" t="s">
        <v>473</v>
      </c>
      <c r="CP102" s="160" t="s">
        <v>474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478</v>
      </c>
      <c r="CZ102" s="264" t="s">
        <v>479</v>
      </c>
      <c r="DA102" s="264" t="s">
        <v>157</v>
      </c>
      <c r="DB102" s="264" t="s">
        <v>156</v>
      </c>
      <c r="DC102" s="264" t="s">
        <v>478</v>
      </c>
      <c r="DD102" s="264" t="s">
        <v>479</v>
      </c>
      <c r="DE102" s="264" t="s">
        <v>157</v>
      </c>
      <c r="DF102" s="264" t="s">
        <v>156</v>
      </c>
      <c r="DG102" s="264" t="s">
        <v>478</v>
      </c>
      <c r="DH102" s="264" t="s">
        <v>479</v>
      </c>
      <c r="DI102" s="264" t="s">
        <v>157</v>
      </c>
      <c r="DJ102" s="264" t="s">
        <v>156</v>
      </c>
      <c r="DK102" s="264" t="s">
        <v>478</v>
      </c>
      <c r="DL102" s="264" t="s">
        <v>479</v>
      </c>
      <c r="DM102" s="264" t="s">
        <v>157</v>
      </c>
      <c r="DN102" s="264" t="s">
        <v>156</v>
      </c>
      <c r="DO102" s="264" t="s">
        <v>478</v>
      </c>
      <c r="DP102" s="264" t="s">
        <v>479</v>
      </c>
      <c r="DQ102" s="264" t="s">
        <v>157</v>
      </c>
      <c r="DR102" s="264" t="s">
        <v>156</v>
      </c>
      <c r="DS102" s="264" t="s">
        <v>478</v>
      </c>
      <c r="DT102" s="264" t="s">
        <v>479</v>
      </c>
      <c r="DU102" s="264" t="s">
        <v>157</v>
      </c>
      <c r="DW102" s="278"/>
      <c r="DX102" s="278"/>
      <c r="DY102" s="280" t="s">
        <v>585</v>
      </c>
      <c r="DZ102" s="280" t="s">
        <v>259</v>
      </c>
      <c r="EB102" s="278"/>
      <c r="EC102" s="278"/>
      <c r="ED102" s="280" t="s">
        <v>585</v>
      </c>
      <c r="EE102" s="280" t="s">
        <v>259</v>
      </c>
      <c r="EL102" s="306" t="s">
        <v>564</v>
      </c>
      <c r="EM102" s="306" t="s">
        <v>565</v>
      </c>
      <c r="EN102" s="306" t="s">
        <v>566</v>
      </c>
      <c r="EO102" s="306" t="s">
        <v>562</v>
      </c>
      <c r="EP102" s="307" t="s">
        <v>597</v>
      </c>
      <c r="EQ102" s="307" t="s">
        <v>585</v>
      </c>
      <c r="ER102" s="307" t="s">
        <v>259</v>
      </c>
      <c r="ET102" s="420" t="s">
        <v>564</v>
      </c>
      <c r="EU102" s="420" t="s">
        <v>565</v>
      </c>
      <c r="EV102" s="420" t="s">
        <v>566</v>
      </c>
      <c r="EW102" s="420" t="s">
        <v>562</v>
      </c>
      <c r="EX102" s="421" t="s">
        <v>597</v>
      </c>
      <c r="EY102" s="421" t="s">
        <v>585</v>
      </c>
      <c r="EZ102" s="421" t="s">
        <v>259</v>
      </c>
      <c r="FA102" s="424" t="s">
        <v>865</v>
      </c>
      <c r="FD102" s="306" t="s">
        <v>564</v>
      </c>
      <c r="FE102" s="306" t="s">
        <v>565</v>
      </c>
      <c r="FF102" s="306" t="s">
        <v>566</v>
      </c>
      <c r="FG102" s="306" t="s">
        <v>562</v>
      </c>
      <c r="FH102" s="307" t="s">
        <v>597</v>
      </c>
      <c r="FI102" s="307" t="s">
        <v>585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52.596536952510917</v>
      </c>
      <c r="D103" s="400">
        <f>$AB61*KTDB_TripDistribution_2050!M$12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408.99768530683889</v>
      </c>
      <c r="E103" s="400">
        <f>$AB61*KTDB_TripDistribution_2050!N$12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18.12896681841886</v>
      </c>
      <c r="F103" s="400">
        <f>$AB61*KTDB_TripDistribution_2050!O$12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4.9163299846559656E-2</v>
      </c>
      <c r="G103" s="400">
        <f>$AB61*KTDB_TripDistribution_2050!P$12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0.13929601623191915</v>
      </c>
      <c r="H103" s="400">
        <f>$AB61*KTDB_TripDistribution_2050!Q$12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479.91164839384714</v>
      </c>
      <c r="J103" s="230">
        <f t="shared" ref="J103:J107" si="46">CR103</f>
        <v>479.91164839384714</v>
      </c>
      <c r="K103" s="206"/>
      <c r="L103" s="206" t="s">
        <v>12</v>
      </c>
      <c r="M103" s="206">
        <f>INDEX($A$102:$H$115,MATCH($L103,$B$102:$B$115,0),MATCH($M$101,$A$102:$H$102,0))*고양시_Modal_split!C$3 * 0.01</f>
        <v>0.14727030346703054</v>
      </c>
      <c r="N103" s="206">
        <f>INDEX($A$102:$H$115,MATCH($L103,$B$102:$B$115,0),MATCH($M$101,$A$102:$H$102,0))*고양시_Modal_split!D$3 * 0.01</f>
        <v>24.736151328765885</v>
      </c>
      <c r="O103" s="206">
        <f>INDEX($A$102:$H$115,MATCH($L103,$B$102:$B$115,0),MATCH($M$101,$A$102:$H$102,0))*고양시_Modal_split!E$3 * 0.01</f>
        <v>2.992742952597871</v>
      </c>
      <c r="P103" s="206">
        <f>INDEX($A$102:$H$115,MATCH($L103,$B$102:$B$115,0),MATCH($M$101,$A$102:$H$102,0))*고양시_Modal_split!F$3 * 0.01</f>
        <v>4.8231024385452512</v>
      </c>
      <c r="Q103" s="206">
        <f>INDEX($A$102:$H$115,MATCH($L103,$B$102:$B$115,0),MATCH($M$101,$A$102:$H$102,0))*고양시_Modal_split!G$3 * 0.01</f>
        <v>0.48388813996310043</v>
      </c>
      <c r="R103" s="206">
        <f>INDEX($A$102:$H$115,MATCH($L103,$B$102:$B$115,0),MATCH($M$101,$A$102:$H$102,0))*고양시_Modal_split!H$3 * 0.01</f>
        <v>5.2596536952510924E-3</v>
      </c>
      <c r="S103" s="206">
        <f>INDEX($A$102:$H$115,MATCH($L103,$B$102:$B$115,0),MATCH($M$101,$A$102:$H$102,0))*고양시_Modal_split!I$3 * 0.01</f>
        <v>1.4621837272798035</v>
      </c>
      <c r="T103" s="206">
        <f>INDEX($A$102:$H$115,MATCH($L103,$B$102:$B$115,0),MATCH($M$101,$A$102:$H$102,0))*고양시_Modal_split!J$3 * 0.01</f>
        <v>16.010385848344324</v>
      </c>
      <c r="U103" s="206">
        <f>INDEX($A$102:$H$115,MATCH($L103,$B$102:$B$115,0),MATCH($M$101,$A$102:$H$102,0))*고양시_Modal_split!K$3 * 0.01</f>
        <v>7.8894805428766368E-2</v>
      </c>
      <c r="V103" s="206">
        <f>INDEX($A$102:$H$115,MATCH($L103,$B$102:$B$115,0),MATCH($M$101,$A$102:$H$102,0))*고양시_Modal_split!L$3 * 0.01</f>
        <v>1.5884154159658297</v>
      </c>
      <c r="W103" s="206">
        <f>INDEX($A$102:$H$115,MATCH($L103,$B$102:$B$115,0),MATCH($M$101,$A$102:$H$102,0))*고양시_Modal_split!M$3 * 0.01</f>
        <v>0.12097203499077511</v>
      </c>
      <c r="X103" s="206">
        <f>INDEX($A$102:$H$115,MATCH($L103,$B$102:$B$115,0),MATCH($M$101,$A$102:$H$102,0))*고양시_Modal_split!N$3 * 0.01</f>
        <v>5.2596536952510924E-2</v>
      </c>
      <c r="Y103" s="206">
        <f>INDEX($A$102:$H$115,MATCH($L103,$B$102:$B$115,0),MATCH($M$101,$A$102:$H$102,0))*고양시_Modal_split!O$3 * 0.01</f>
        <v>9.4673766514519642E-2</v>
      </c>
      <c r="Z103" s="209">
        <f>INDEX($A$102:$H$115,MATCH($L103,$B$102:$B$115,0),MATCH($M$101,$A$102:$H$102,0))*고양시_Modal_split!P$3 * 0.01</f>
        <v>52.596536952510917</v>
      </c>
      <c r="AA103" s="207">
        <f>INDEX($A$102:$H$115,MATCH($L103,$B$102:$B$115,0),MATCH($AA$101,$A$102:$H$102,0))*고양시_Modal_split!C$3 * 0.01</f>
        <v>1.1451935188591487</v>
      </c>
      <c r="AB103" s="207">
        <f>INDEX($A$102:$H$115,MATCH($L103,$B$102:$B$115,0),MATCH($AA$101,$A$102:$H$102,0))*고양시_Modal_split!D$3 * 0.01</f>
        <v>192.35161139980636</v>
      </c>
      <c r="AC103" s="207">
        <f>INDEX($A$102:$H$115,MATCH($L103,$B$102:$B$115,0),MATCH($AA$101,$A$102:$H$102,0))*고양시_Modal_split!E$3 * 0.01</f>
        <v>23.27196829395913</v>
      </c>
      <c r="AD103" s="207">
        <f>INDEX($A$102:$H$115,MATCH($L103,$B$102:$B$115,0),MATCH($AA$101,$A$102:$H$102,0))*고양시_Modal_split!F$3 * 0.01</f>
        <v>37.505087742637123</v>
      </c>
      <c r="AE103" s="207">
        <f>INDEX($A$102:$H$115,MATCH($L103,$B$102:$B$115,0),MATCH($AA$101,$A$102:$H$102,0))*고양시_Modal_split!G$3 * 0.01</f>
        <v>3.7627787048229173</v>
      </c>
      <c r="AF103" s="207">
        <f>INDEX($A$102:$H$115,MATCH($L103,$B$102:$B$115,0),MATCH($AA$101,$A$102:$H$102,0))*고양시_Modal_split!H$3 * 0.01</f>
        <v>4.0899768530683896E-2</v>
      </c>
      <c r="AG103" s="207">
        <f>INDEX($A$102:$H$115,MATCH($L103,$B$102:$B$115,0),MATCH($AA$101,$A$102:$H$102,0))*고양시_Modal_split!I$3 * 0.01</f>
        <v>11.37013565153012</v>
      </c>
      <c r="AH103" s="207">
        <f>INDEX($A$102:$H$115,MATCH($L103,$B$102:$B$115,0),MATCH($AA$101,$A$102:$H$102,0))*고양시_Modal_split!J$3 * 0.01</f>
        <v>124.49889540740176</v>
      </c>
      <c r="AI103" s="207">
        <f>INDEX($A$102:$H$115,MATCH($L103,$B$102:$B$115,0),MATCH($AA$101,$A$102:$H$102,0))*고양시_Modal_split!K$3 * 0.01</f>
        <v>0.61349652796025833</v>
      </c>
      <c r="AJ103" s="207">
        <f>INDEX($A$102:$H$115,MATCH($L103,$B$102:$B$115,0),MATCH($AA$101,$A$102:$H$102,0))*고양시_Modal_split!L$3 * 0.01</f>
        <v>12.351730096266536</v>
      </c>
      <c r="AK103" s="207">
        <f>INDEX($A$102:$H$115,MATCH($L103,$B$102:$B$115,0),MATCH($AA$101,$A$102:$H$102,0))*고양시_Modal_split!M$3 * 0.01</f>
        <v>0.94069467620572933</v>
      </c>
      <c r="AL103" s="207">
        <f>INDEX($A$102:$H$115,MATCH($L103,$B$102:$B$115,0),MATCH($AA$101,$A$102:$H$102,0))*고양시_Modal_split!N$3 * 0.01</f>
        <v>0.40899768530683894</v>
      </c>
      <c r="AM103" s="207">
        <f>INDEX($A$102:$H$115,MATCH($L103,$B$102:$B$115,0),MATCH($AA$101,$A$102:$H$102,0))*고양시_Modal_split!O$3 * 0.01</f>
        <v>0.73619583355231</v>
      </c>
      <c r="AN103" s="207">
        <f>INDEX($A$102:$H$115,MATCH($L103,$B$102:$B$115,0),MATCH($AA$101,$A$102:$H$102,0))*고양시_Modal_split!P$3 * 0.01</f>
        <v>408.99768530683889</v>
      </c>
      <c r="AO103" s="303">
        <f>INDEX($A$102:$H$115,MATCH($L103,$B$102:$B$115,0),MATCH($AO$101,$A$102:$H$102,0))*고양시_Modal_split!C$3 * 0.01</f>
        <v>5.0761107091572805E-2</v>
      </c>
      <c r="AP103" s="303">
        <f>INDEX($A$102:$H$115,MATCH($L103,$B$102:$B$115,0),MATCH($AO$101,$A$102:$H$102,0))*고양시_Modal_split!D$3 * 0.01</f>
        <v>8.5260530947023909</v>
      </c>
      <c r="AQ103" s="303">
        <f>INDEX($A$102:$H$115,MATCH($L103,$B$102:$B$115,0),MATCH($AO$101,$A$102:$H$102,0))*고양시_Modal_split!E$3 * 0.01</f>
        <v>1.0315382119680332</v>
      </c>
      <c r="AR103" s="303">
        <f>INDEX($A$102:$H$115,MATCH($L103,$B$102:$B$115,0),MATCH($AO$101,$A$102:$H$102,0))*고양시_Modal_split!F$3 * 0.01</f>
        <v>1.6624262572490094</v>
      </c>
      <c r="AS103" s="303">
        <f>INDEX($A$102:$H$115,MATCH($L103,$B$102:$B$115,0),MATCH($AO$101,$A$102:$H$102,0))*고양시_Modal_split!G$3 * 0.01</f>
        <v>0.16678649472945348</v>
      </c>
      <c r="AT103" s="303">
        <f>INDEX($A$102:$H$115,MATCH($L103,$B$102:$B$115,0),MATCH($AO$101,$A$102:$H$102,0))*고양시_Modal_split!H$3 * 0.01</f>
        <v>1.8128966818418859E-3</v>
      </c>
      <c r="AU103" s="303">
        <f>INDEX($A$102:$H$115,MATCH($L103,$B$102:$B$115,0),MATCH($AO$101,$A$102:$H$102,0))*고양시_Modal_split!I$3 * 0.01</f>
        <v>0.50398527755204425</v>
      </c>
      <c r="AV103" s="303">
        <f>INDEX($A$102:$H$115,MATCH($L103,$B$102:$B$115,0),MATCH($AO$101,$A$102:$H$102,0))*고양시_Modal_split!J$3 * 0.01</f>
        <v>5.5184574995267006</v>
      </c>
      <c r="AW103" s="303">
        <f>INDEX($A$102:$H$115,MATCH($L103,$B$102:$B$115,0),MATCH($AO$101,$A$102:$H$102,0))*고양시_Modal_split!K$3 * 0.01</f>
        <v>2.7193450227628292E-2</v>
      </c>
      <c r="AX103" s="303">
        <f>INDEX($A$102:$H$115,MATCH($L103,$B$102:$B$115,0),MATCH($AO$101,$A$102:$H$102,0))*고양시_Modal_split!L$3 * 0.01</f>
        <v>0.54749479791624955</v>
      </c>
      <c r="AY103" s="303">
        <f>INDEX($A$102:$H$115,MATCH($L103,$B$102:$B$115,0),MATCH($AO$101,$A$102:$H$102,0))*고양시_Modal_split!M$3 * 0.01</f>
        <v>4.1696623682363369E-2</v>
      </c>
      <c r="AZ103" s="303">
        <f>INDEX($A$102:$H$115,MATCH($L103,$B$102:$B$115,0),MATCH($AO$101,$A$102:$H$102,0))*고양시_Modal_split!N$3 * 0.01</f>
        <v>1.812896681841886E-2</v>
      </c>
      <c r="BA103" s="207">
        <f>INDEX($A$102:$H$115,MATCH($L103,$B$102:$B$115,0),MATCH($AO$101,$A$102:$H$102,0))*고양시_Modal_split!O$3 * 0.01</f>
        <v>3.2632140273153948E-2</v>
      </c>
      <c r="BB103" s="207">
        <f>INDEX($A$102:$H$115,MATCH($L103,$B$102:$B$115,0),MATCH($AO$101,$A$102:$H$102,0))*고양시_Modal_split!P$3 * 0.01</f>
        <v>18.12896681841886</v>
      </c>
      <c r="BC103" s="207">
        <f>INDEX($A$102:$H$115,MATCH($L103,$B$102:$B$115,0),MATCH($BC$101,$A$102:$H$102,0))*고양시_Modal_split!C$3 * 0.01</f>
        <v>1.3765723957036703E-4</v>
      </c>
      <c r="BD103" s="207">
        <f>INDEX($A$102:$H$115,MATCH($L103,$B$102:$B$115,0),MATCH($BC$101,$A$102:$H$102,0))*고양시_Modal_split!D$3 * 0.01</f>
        <v>2.3121499917837008E-2</v>
      </c>
      <c r="BE103" s="207">
        <f>INDEX($A$102:$H$115,MATCH($L103,$B$102:$B$115,0),MATCH($BC$101,$A$102:$H$102,0))*고양시_Modal_split!E$3 * 0.01</f>
        <v>2.797391761269244E-3</v>
      </c>
      <c r="BF103" s="207">
        <f>INDEX($A$102:$H$115,MATCH($L103,$B$102:$B$115,0),MATCH($BC$101,$A$102:$H$102,0))*고양시_Modal_split!F$3 * 0.01</f>
        <v>4.5082745959295206E-3</v>
      </c>
      <c r="BG103" s="207">
        <f>INDEX($A$102:$H$115,MATCH($L103,$B$102:$B$115,0),MATCH($BC$101,$A$102:$H$102,0))*고양시_Modal_split!G$3 * 0.01</f>
        <v>4.5230235858834881E-4</v>
      </c>
      <c r="BH103" s="207">
        <f>INDEX($A$102:$H$115,MATCH($L103,$B$102:$B$115,0),MATCH($BC$101,$A$102:$H$102,0))*고양시_Modal_split!H$3 * 0.01</f>
        <v>4.9163299846559654E-6</v>
      </c>
      <c r="BI103" s="207">
        <f>INDEX($A$102:$H$115,MATCH($L103,$B$102:$B$115,0),MATCH($BC$101,$A$102:$H$102,0))*고양시_Modal_split!I$3 * 0.01</f>
        <v>1.3667397357343583E-3</v>
      </c>
      <c r="BJ103" s="207">
        <f>INDEX($A$102:$H$115,MATCH($L103,$B$102:$B$115,0),MATCH($BC$101,$A$102:$H$102,0))*고양시_Modal_split!J$3 * 0.01</f>
        <v>1.4965308473292761E-2</v>
      </c>
      <c r="BK103" s="207">
        <f>INDEX($A$102:$H$115,MATCH($L103,$B$102:$B$115,0),MATCH($BC$101,$A$102:$H$102,0))*고양시_Modal_split!K$3 * 0.01</f>
        <v>7.3744949769839481E-5</v>
      </c>
      <c r="BL103" s="207">
        <f>INDEX($A$102:$H$115,MATCH($L103,$B$102:$B$115,0),MATCH($BC$101,$A$102:$H$102,0))*고양시_Modal_split!L$3 * 0.01</f>
        <v>1.4847316553661016E-3</v>
      </c>
      <c r="BM103" s="207">
        <f>INDEX($A$102:$H$115,MATCH($L103,$B$102:$B$115,0),MATCH($BC$101,$A$102:$H$102,0))*고양시_Modal_split!M$3 * 0.01</f>
        <v>1.130755896470872E-4</v>
      </c>
      <c r="BN103" s="207">
        <f>INDEX($A$102:$H$115,MATCH($L103,$B$102:$B$115,0),MATCH($BC$101,$A$102:$H$102,0))*고양시_Modal_split!N$3 * 0.01</f>
        <v>4.916329984655966E-5</v>
      </c>
      <c r="BO103" s="207">
        <f>INDEX($A$102:$H$115,MATCH($L103,$B$102:$B$115,0),MATCH($BC$101,$A$102:$H$102,0))*고양시_Modal_split!O$3 * 0.01</f>
        <v>8.8493939723807377E-5</v>
      </c>
      <c r="BP103" s="207">
        <f>INDEX($A$102:$H$115,MATCH($L103,$B$102:$B$115,0),MATCH($BC$101,$A$102:$H$102,0))*고양시_Modal_split!P$3 * 0.01</f>
        <v>4.9163299846559656E-2</v>
      </c>
      <c r="BQ103" s="207">
        <f>INDEX($A$102:$H$115,MATCH($L103,$B$102:$B$115,0),MATCH($BQ$101,$A$102:$H$102,0))*고양시_Modal_split!C$3 * 0.01</f>
        <v>3.9002884544937354E-4</v>
      </c>
      <c r="BR103" s="207">
        <f>INDEX($A$102:$H$115,MATCH($L103,$B$102:$B$115,0),MATCH($BQ$101,$A$102:$H$102,0))*고양시_Modal_split!D$3 * 0.01</f>
        <v>6.551091643387158E-2</v>
      </c>
      <c r="BS103" s="207">
        <f>INDEX($A$102:$H$115,MATCH($L103,$B$102:$B$115,0),MATCH($BQ$101,$A$102:$H$102,0))*고양시_Modal_split!E$3 * 0.01</f>
        <v>7.925943323596198E-3</v>
      </c>
      <c r="BT103" s="207">
        <f>INDEX($A$102:$H$115,MATCH($L103,$B$102:$B$115,0),MATCH($BQ$101,$A$102:$H$102,0))*고양시_Modal_split!F$3 * 0.01</f>
        <v>1.2773444688466987E-2</v>
      </c>
      <c r="BU103" s="207">
        <f>INDEX($A$102:$H$115,MATCH($L103,$B$102:$B$115,0),MATCH($BQ$101,$A$102:$H$102,0))*고양시_Modal_split!G$3 * 0.01</f>
        <v>1.2815233493336561E-3</v>
      </c>
      <c r="BV103" s="207">
        <f>INDEX($A$102:$H$115,MATCH($L103,$B$102:$B$115,0),MATCH($BQ$101,$A$102:$H$102,0))*고양시_Modal_split!H$3 * 0.01</f>
        <v>1.3929601623191915E-5</v>
      </c>
      <c r="BW103" s="207">
        <f>INDEX($A$102:$H$115,MATCH($L103,$B$102:$B$115,0),MATCH($BQ$101,$A$102:$H$102,0))*고양시_Modal_split!I$3 * 0.01</f>
        <v>3.8724292512473521E-3</v>
      </c>
      <c r="BX103" s="207">
        <f>INDEX($A$102:$H$115,MATCH($L103,$B$102:$B$115,0),MATCH($BQ$101,$A$102:$H$102,0))*고양시_Modal_split!J$3 * 0.01</f>
        <v>4.2401707340996193E-2</v>
      </c>
      <c r="BY103" s="207">
        <f>INDEX($A$102:$H$115,MATCH($L103,$B$102:$B$115,0),MATCH($BQ$101,$A$102:$H$102,0))*고양시_Modal_split!K$3 * 0.01</f>
        <v>2.0894402434787872E-4</v>
      </c>
      <c r="BZ103" s="207">
        <f>INDEX($A$102:$H$115,MATCH($L103,$B$102:$B$115,0),MATCH($BQ$101,$A$102:$H$102,0))*고양시_Modal_split!L$3 * 0.01</f>
        <v>4.2067396902039584E-3</v>
      </c>
      <c r="CA103" s="207">
        <f>INDEX($A$102:$H$115,MATCH($L103,$B$102:$B$115,0),MATCH($BQ$101,$A$102:$H$102,0))*고양시_Modal_split!M$3 * 0.01</f>
        <v>3.2038083733341402E-4</v>
      </c>
      <c r="CB103" s="207">
        <f>INDEX($A$102:$H$115,MATCH($L103,$B$102:$B$115,0),MATCH($BQ$101,$A$102:$H$102,0))*고양시_Modal_split!N$3 * 0.01</f>
        <v>1.3929601623191915E-4</v>
      </c>
      <c r="CC103" s="207">
        <f>INDEX($A$102:$H$115,MATCH($L103,$B$102:$B$115,0),MATCH($BQ$101,$A$102:$H$102,0))*고양시_Modal_split!O$3 * 0.01</f>
        <v>2.5073282921745445E-4</v>
      </c>
      <c r="CD103" s="207">
        <f>INDEX($A$102:$H$115,MATCH($L103,$B$102:$B$115,0),MATCH($BQ$101,$A$102:$H$102,0))*고양시_Modal_split!P$3 * 0.01</f>
        <v>0.13929601623191915</v>
      </c>
      <c r="CE103" s="304">
        <f>M103+AA103+AO103+BC103+BQ103</f>
        <v>1.3437526155027719</v>
      </c>
      <c r="CF103" s="304">
        <f t="shared" ref="CF103:CR115" si="47">N103+AB103+AP103+BD103+BR103</f>
        <v>225.70244823962636</v>
      </c>
      <c r="CG103" s="304">
        <f t="shared" si="47"/>
        <v>27.306972793609901</v>
      </c>
      <c r="CH103" s="304">
        <f t="shared" si="47"/>
        <v>44.007898157715779</v>
      </c>
      <c r="CI103" s="304">
        <f t="shared" si="47"/>
        <v>4.4151871652233918</v>
      </c>
      <c r="CJ103" s="304">
        <f t="shared" si="47"/>
        <v>4.7991164839384717E-2</v>
      </c>
      <c r="CK103" s="304">
        <f t="shared" si="47"/>
        <v>13.34154382534895</v>
      </c>
      <c r="CL103" s="304">
        <f t="shared" si="47"/>
        <v>146.08510577108706</v>
      </c>
      <c r="CM103" s="304">
        <f t="shared" si="47"/>
        <v>0.71986747259077077</v>
      </c>
      <c r="CN103" s="304">
        <f t="shared" si="47"/>
        <v>14.493331781494184</v>
      </c>
      <c r="CO103" s="304">
        <f t="shared" si="47"/>
        <v>1.103796791305848</v>
      </c>
      <c r="CP103" s="304">
        <f t="shared" si="47"/>
        <v>0.4799116483938472</v>
      </c>
      <c r="CQ103" s="304">
        <f t="shared" si="47"/>
        <v>0.86384096710892488</v>
      </c>
      <c r="CR103" s="304">
        <f t="shared" si="47"/>
        <v>479.91164839384714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22.085849400683824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1.8269029854988165E-4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5.0787902996867092E-2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1.4182280499694906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136.41958255305417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1.420624124025144E-3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0.39493350647898995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8.7600922668557004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6.5585023805403004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6.2969665920176653E-5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1.7505567125809109E-2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0.42114984455096116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1.7001102880762505E-2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1.7076519571573344E-7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4.747272440897389E-5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1.0917144524750747E-3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5.1992790820533E-2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4.8383472119457849E-7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1.3450605249209281E-4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3.3386822938126655E-3</v>
      </c>
      <c r="DR103" s="270">
        <f>CX103+DB103+DF103+DJ103+DN103</f>
        <v>165.13292822797956</v>
      </c>
      <c r="DS103" s="270">
        <f t="shared" ref="DS103:DU115" si="48">CY103+DC103+DG103+DK103+DO103</f>
        <v>1.6669386884121124E-3</v>
      </c>
      <c r="DT103" s="270">
        <f t="shared" si="48"/>
        <v>0.46340895537856719</v>
      </c>
      <c r="DU103" s="270">
        <f t="shared" si="48"/>
        <v>10.603900558122438</v>
      </c>
      <c r="DW103" s="278"/>
      <c r="DX103" s="278" t="s">
        <v>12</v>
      </c>
      <c r="DY103" s="281">
        <f>DR103+DU103</f>
        <v>175.736828786102</v>
      </c>
      <c r="DZ103" s="281">
        <f>DS103+DT103</f>
        <v>0.4650758940669793</v>
      </c>
      <c r="EB103" s="278"/>
      <c r="EC103" s="278" t="s">
        <v>12</v>
      </c>
      <c r="ED103" s="281">
        <f>DY103</f>
        <v>175.736828786102</v>
      </c>
      <c r="EE103" s="281">
        <f t="shared" ref="EE103:EE115" si="49">DZ103</f>
        <v>0.4650758940669793</v>
      </c>
      <c r="EL103" s="306" t="s">
        <v>12</v>
      </c>
      <c r="EM103" s="306" t="s">
        <v>567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21.028713175728651</v>
      </c>
      <c r="ER103" s="308">
        <f>VLOOKUP($EL103,$EC$102:$EE$114,3,FALSE)*$EO103</f>
        <v>5.5651098570714104E-2</v>
      </c>
      <c r="ET103" s="420" t="s">
        <v>12</v>
      </c>
      <c r="EU103" s="420" t="s">
        <v>567</v>
      </c>
      <c r="EV103" s="420">
        <v>8014.2473</v>
      </c>
      <c r="EW103" s="420">
        <v>0.11966025175817722</v>
      </c>
      <c r="EX103" s="421">
        <v>849101</v>
      </c>
      <c r="EY103" s="422">
        <f>EQ103*$AV$11*(1-$AZ$7)</f>
        <v>20.429394850220383</v>
      </c>
      <c r="EZ103" s="422">
        <f>ER103*AV$11*(1-$AZ$7)</f>
        <v>5.4065042261448752E-2</v>
      </c>
      <c r="FA103">
        <v>0</v>
      </c>
      <c r="FD103" s="306" t="s">
        <v>12</v>
      </c>
      <c r="FE103" s="306" t="s">
        <v>567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20.429394850220383</v>
      </c>
      <c r="FJ103" s="308">
        <f t="shared" ref="FJ103:FJ136" si="50">EZ103*$FB$95</f>
        <v>5.4065042261448752E-2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667</v>
      </c>
      <c r="C104" s="400">
        <f>$AB62*KTDB_TripDistribution_2050!L$12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1145.4302114001323</v>
      </c>
      <c r="D104" s="400">
        <f>$AB62*KTDB_TripDistribution_2050!M$12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8907.0180716681643</v>
      </c>
      <c r="E104" s="400">
        <f>$AB62*KTDB_TripDistribution_2050!N$12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394.80672109717995</v>
      </c>
      <c r="F104" s="400">
        <f>$AB62*KTDB_TripDistribution_2050!O$12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1.0706622945008282</v>
      </c>
      <c r="G104" s="400">
        <f>$AB62*KTDB_TripDistribution_2050!P$12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3.0335431677523479</v>
      </c>
      <c r="H104" s="400">
        <f>$AB62*KTDB_TripDistribution_2050!Q$12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10451.359209627728</v>
      </c>
      <c r="J104" s="230">
        <f t="shared" si="46"/>
        <v>10451.35920962773</v>
      </c>
      <c r="K104" s="206"/>
      <c r="L104" s="206" t="s">
        <v>667</v>
      </c>
      <c r="M104" s="206">
        <f>INDEX($A$102:$H$115,MATCH($L104,$B$102:$B$115,0),MATCH($M$101,$A$102:$H$102,0))*고양시_Modal_split!C$3 * 0.01</f>
        <v>3.2072045919203704</v>
      </c>
      <c r="N104" s="206">
        <f>INDEX($A$102:$H$115,MATCH($L104,$B$102:$B$115,0),MATCH($M$101,$A$102:$H$102,0))*고양시_Modal_split!D$3 * 0.01</f>
        <v>538.69582842148225</v>
      </c>
      <c r="O104" s="206">
        <f>INDEX($A$102:$H$115,MATCH($L104,$B$102:$B$115,0),MATCH($M$101,$A$102:$H$102,0))*고양시_Modal_split!E$3 * 0.01</f>
        <v>65.174979028667522</v>
      </c>
      <c r="P104" s="206">
        <f>INDEX($A$102:$H$115,MATCH($L104,$B$102:$B$115,0),MATCH($M$101,$A$102:$H$102,0))*고양시_Modal_split!F$3 * 0.01</f>
        <v>105.03595038539214</v>
      </c>
      <c r="Q104" s="206">
        <f>INDEX($A$102:$H$115,MATCH($L104,$B$102:$B$115,0),MATCH($M$101,$A$102:$H$102,0))*고양시_Modal_split!G$3 * 0.01</f>
        <v>10.537957944881216</v>
      </c>
      <c r="R104" s="206">
        <f>INDEX($A$102:$H$115,MATCH($L104,$B$102:$B$115,0),MATCH($M$101,$A$102:$H$102,0))*고양시_Modal_split!H$3 * 0.01</f>
        <v>0.11454302114001323</v>
      </c>
      <c r="S104" s="206">
        <f>INDEX($A$102:$H$115,MATCH($L104,$B$102:$B$115,0),MATCH($M$101,$A$102:$H$102,0))*고양시_Modal_split!I$3 * 0.01</f>
        <v>31.842959876923675</v>
      </c>
      <c r="T104" s="206">
        <f>INDEX($A$102:$H$115,MATCH($L104,$B$102:$B$115,0),MATCH($M$101,$A$102:$H$102,0))*고양시_Modal_split!J$3 * 0.01</f>
        <v>348.66895635020035</v>
      </c>
      <c r="U104" s="206">
        <f>INDEX($A$102:$H$115,MATCH($L104,$B$102:$B$115,0),MATCH($M$101,$A$102:$H$102,0))*고양시_Modal_split!K$3 * 0.01</f>
        <v>1.7181453171001986</v>
      </c>
      <c r="V104" s="206">
        <f>INDEX($A$102:$H$115,MATCH($L104,$B$102:$B$115,0),MATCH($M$101,$A$102:$H$102,0))*고양시_Modal_split!L$3 * 0.01</f>
        <v>34.591992384283998</v>
      </c>
      <c r="W104" s="206">
        <f>INDEX($A$102:$H$115,MATCH($L104,$B$102:$B$115,0),MATCH($M$101,$A$102:$H$102,0))*고양시_Modal_split!M$3 * 0.01</f>
        <v>2.6344894862203039</v>
      </c>
      <c r="X104" s="206">
        <f>INDEX($A$102:$H$115,MATCH($L104,$B$102:$B$115,0),MATCH($M$101,$A$102:$H$102,0))*고양시_Modal_split!N$3 * 0.01</f>
        <v>1.1454302114001325</v>
      </c>
      <c r="Y104" s="206">
        <f>INDEX($A$102:$H$115,MATCH($L104,$B$102:$B$115,0),MATCH($M$101,$A$102:$H$102,0))*고양시_Modal_split!O$3 * 0.01</f>
        <v>2.0617743805202382</v>
      </c>
      <c r="Z104" s="209">
        <f>INDEX($A$102:$H$115,MATCH($L104,$B$102:$B$115,0),MATCH($M$101,$A$102:$H$102,0))*고양시_Modal_split!P$3 * 0.01</f>
        <v>1145.4302114001323</v>
      </c>
      <c r="AA104" s="207">
        <f>INDEX($A$102:$H$115,MATCH($L104,$B$102:$B$115,0),MATCH($AA$101,$A$102:$H$102,0))*고양시_Modal_split!C$3 * 0.01</f>
        <v>24.939650600670859</v>
      </c>
      <c r="AB104" s="207">
        <f>INDEX($A$102:$H$115,MATCH($L104,$B$102:$B$115,0),MATCH($AA$101,$A$102:$H$102,0))*고양시_Modal_split!D$3 * 0.01</f>
        <v>4188.970599105538</v>
      </c>
      <c r="AC104" s="207">
        <f>INDEX($A$102:$H$115,MATCH($L104,$B$102:$B$115,0),MATCH($AA$101,$A$102:$H$102,0))*고양시_Modal_split!E$3 * 0.01</f>
        <v>506.80932827791855</v>
      </c>
      <c r="AD104" s="207">
        <f>INDEX($A$102:$H$115,MATCH($L104,$B$102:$B$115,0),MATCH($AA$101,$A$102:$H$102,0))*고양시_Modal_split!F$3 * 0.01</f>
        <v>816.77355717197065</v>
      </c>
      <c r="AE104" s="207">
        <f>INDEX($A$102:$H$115,MATCH($L104,$B$102:$B$115,0),MATCH($AA$101,$A$102:$H$102,0))*고양시_Modal_split!G$3 * 0.01</f>
        <v>81.944566259347098</v>
      </c>
      <c r="AF104" s="207">
        <f>INDEX($A$102:$H$115,MATCH($L104,$B$102:$B$115,0),MATCH($AA$101,$A$102:$H$102,0))*고양시_Modal_split!H$3 * 0.01</f>
        <v>0.89070180716681646</v>
      </c>
      <c r="AG104" s="207">
        <f>INDEX($A$102:$H$115,MATCH($L104,$B$102:$B$115,0),MATCH($AA$101,$A$102:$H$102,0))*고양시_Modal_split!I$3 * 0.01</f>
        <v>247.61510239237495</v>
      </c>
      <c r="AH104" s="207">
        <f>INDEX($A$102:$H$115,MATCH($L104,$B$102:$B$115,0),MATCH($AA$101,$A$102:$H$102,0))*고양시_Modal_split!J$3 * 0.01</f>
        <v>2711.2963010157896</v>
      </c>
      <c r="AI104" s="207">
        <f>INDEX($A$102:$H$115,MATCH($L104,$B$102:$B$115,0),MATCH($AA$101,$A$102:$H$102,0))*고양시_Modal_split!K$3 * 0.01</f>
        <v>13.360527107502246</v>
      </c>
      <c r="AJ104" s="207">
        <f>INDEX($A$102:$H$115,MATCH($L104,$B$102:$B$115,0),MATCH($AA$101,$A$102:$H$102,0))*고양시_Modal_split!L$3 * 0.01</f>
        <v>268.99194576437856</v>
      </c>
      <c r="AK104" s="207">
        <f>INDEX($A$102:$H$115,MATCH($L104,$B$102:$B$115,0),MATCH($AA$101,$A$102:$H$102,0))*고양시_Modal_split!M$3 * 0.01</f>
        <v>20.486141564836775</v>
      </c>
      <c r="AL104" s="207">
        <f>INDEX($A$102:$H$115,MATCH($L104,$B$102:$B$115,0),MATCH($AA$101,$A$102:$H$102,0))*고양시_Modal_split!N$3 * 0.01</f>
        <v>8.9070180716681655</v>
      </c>
      <c r="AM104" s="207">
        <f>INDEX($A$102:$H$115,MATCH($L104,$B$102:$B$115,0),MATCH($AA$101,$A$102:$H$102,0))*고양시_Modal_split!O$3 * 0.01</f>
        <v>16.032632529002694</v>
      </c>
      <c r="AN104" s="207">
        <f>INDEX($A$102:$H$115,MATCH($L104,$B$102:$B$115,0),MATCH($AA$101,$A$102:$H$102,0))*고양시_Modal_split!P$3 * 0.01</f>
        <v>8907.0180716681643</v>
      </c>
      <c r="AO104" s="303">
        <f>INDEX($A$102:$H$115,MATCH($L104,$B$102:$B$115,0),MATCH($AO$101,$A$102:$H$102,0))*고양시_Modal_split!C$3 * 0.01</f>
        <v>1.1054588190721037</v>
      </c>
      <c r="AP104" s="303">
        <f>INDEX($A$102:$H$115,MATCH($L104,$B$102:$B$115,0),MATCH($AO$101,$A$102:$H$102,0))*고양시_Modal_split!D$3 * 0.01</f>
        <v>185.67760093200374</v>
      </c>
      <c r="AQ104" s="303">
        <f>INDEX($A$102:$H$115,MATCH($L104,$B$102:$B$115,0),MATCH($AO$101,$A$102:$H$102,0))*고양시_Modal_split!E$3 * 0.01</f>
        <v>22.46450243042954</v>
      </c>
      <c r="AR104" s="303">
        <f>INDEX($A$102:$H$115,MATCH($L104,$B$102:$B$115,0),MATCH($AO$101,$A$102:$H$102,0))*고양시_Modal_split!F$3 * 0.01</f>
        <v>36.203776324611397</v>
      </c>
      <c r="AS104" s="303">
        <f>INDEX($A$102:$H$115,MATCH($L104,$B$102:$B$115,0),MATCH($AO$101,$A$102:$H$102,0))*고양시_Modal_split!G$3 * 0.01</f>
        <v>3.6322218340940555</v>
      </c>
      <c r="AT104" s="303">
        <f>INDEX($A$102:$H$115,MATCH($L104,$B$102:$B$115,0),MATCH($AO$101,$A$102:$H$102,0))*고양시_Modal_split!H$3 * 0.01</f>
        <v>3.9480672109718E-2</v>
      </c>
      <c r="AU104" s="303">
        <f>INDEX($A$102:$H$115,MATCH($L104,$B$102:$B$115,0),MATCH($AO$101,$A$102:$H$102,0))*고양시_Modal_split!I$3 * 0.01</f>
        <v>10.975626846501603</v>
      </c>
      <c r="AV104" s="303">
        <f>INDEX($A$102:$H$115,MATCH($L104,$B$102:$B$115,0),MATCH($AO$101,$A$102:$H$102,0))*고양시_Modal_split!J$3 * 0.01</f>
        <v>120.17916590198158</v>
      </c>
      <c r="AW104" s="303">
        <f>INDEX($A$102:$H$115,MATCH($L104,$B$102:$B$115,0),MATCH($AO$101,$A$102:$H$102,0))*고양시_Modal_split!K$3 * 0.01</f>
        <v>0.59221008164576983</v>
      </c>
      <c r="AX104" s="303">
        <f>INDEX($A$102:$H$115,MATCH($L104,$B$102:$B$115,0),MATCH($AO$101,$A$102:$H$102,0))*고양시_Modal_split!L$3 * 0.01</f>
        <v>11.923162977134835</v>
      </c>
      <c r="AY104" s="303">
        <f>INDEX($A$102:$H$115,MATCH($L104,$B$102:$B$115,0),MATCH($AO$101,$A$102:$H$102,0))*고양시_Modal_split!M$3 * 0.01</f>
        <v>0.90805545852351388</v>
      </c>
      <c r="AZ104" s="303">
        <f>INDEX($A$102:$H$115,MATCH($L104,$B$102:$B$115,0),MATCH($AO$101,$A$102:$H$102,0))*고양시_Modal_split!N$3 * 0.01</f>
        <v>0.39480672109718001</v>
      </c>
      <c r="BA104" s="207">
        <f>INDEX($A$102:$H$115,MATCH($L104,$B$102:$B$115,0),MATCH($AO$101,$A$102:$H$102,0))*고양시_Modal_split!O$3 * 0.01</f>
        <v>0.7106520979749239</v>
      </c>
      <c r="BB104" s="207">
        <f>INDEX($A$102:$H$115,MATCH($L104,$B$102:$B$115,0),MATCH($AO$101,$A$102:$H$102,0))*고양시_Modal_split!P$3 * 0.01</f>
        <v>394.80672109718</v>
      </c>
      <c r="BC104" s="207">
        <f>INDEX($A$102:$H$115,MATCH($L104,$B$102:$B$115,0),MATCH($BC$101,$A$102:$H$102,0))*고양시_Modal_split!C$3 * 0.01</f>
        <v>2.9978544246023189E-3</v>
      </c>
      <c r="BD104" s="207">
        <f>INDEX($A$102:$H$115,MATCH($L104,$B$102:$B$115,0),MATCH($BC$101,$A$102:$H$102,0))*고양시_Modal_split!D$3 * 0.01</f>
        <v>0.5035324771037395</v>
      </c>
      <c r="BE104" s="207">
        <f>INDEX($A$102:$H$115,MATCH($L104,$B$102:$B$115,0),MATCH($BC$101,$A$102:$H$102,0))*고양시_Modal_split!E$3 * 0.01</f>
        <v>6.0920684557097121E-2</v>
      </c>
      <c r="BF104" s="207">
        <f>INDEX($A$102:$H$115,MATCH($L104,$B$102:$B$115,0),MATCH($BC$101,$A$102:$H$102,0))*고양시_Modal_split!F$3 * 0.01</f>
        <v>9.8179732405725958E-2</v>
      </c>
      <c r="BG104" s="207">
        <f>INDEX($A$102:$H$115,MATCH($L104,$B$102:$B$115,0),MATCH($BC$101,$A$102:$H$102,0))*고양시_Modal_split!G$3 * 0.01</f>
        <v>9.8500931094076191E-3</v>
      </c>
      <c r="BH104" s="207">
        <f>INDEX($A$102:$H$115,MATCH($L104,$B$102:$B$115,0),MATCH($BC$101,$A$102:$H$102,0))*고양시_Modal_split!H$3 * 0.01</f>
        <v>1.0706622945008283E-4</v>
      </c>
      <c r="BI104" s="207">
        <f>INDEX($A$102:$H$115,MATCH($L104,$B$102:$B$115,0),MATCH($BC$101,$A$102:$H$102,0))*고양시_Modal_split!I$3 * 0.01</f>
        <v>2.9764411787123024E-2</v>
      </c>
      <c r="BJ104" s="207">
        <f>INDEX($A$102:$H$115,MATCH($L104,$B$102:$B$115,0),MATCH($BC$101,$A$102:$H$102,0))*고양시_Modal_split!J$3 * 0.01</f>
        <v>0.32590960244605216</v>
      </c>
      <c r="BK104" s="207">
        <f>INDEX($A$102:$H$115,MATCH($L104,$B$102:$B$115,0),MATCH($BC$101,$A$102:$H$102,0))*고양시_Modal_split!K$3 * 0.01</f>
        <v>1.6059934417512424E-3</v>
      </c>
      <c r="BL104" s="207">
        <f>INDEX($A$102:$H$115,MATCH($L104,$B$102:$B$115,0),MATCH($BC$101,$A$102:$H$102,0))*고양시_Modal_split!L$3 * 0.01</f>
        <v>3.233400129392501E-2</v>
      </c>
      <c r="BM104" s="207">
        <f>INDEX($A$102:$H$115,MATCH($L104,$B$102:$B$115,0),MATCH($BC$101,$A$102:$H$102,0))*고양시_Modal_split!M$3 * 0.01</f>
        <v>2.4625232773519048E-3</v>
      </c>
      <c r="BN104" s="207">
        <f>INDEX($A$102:$H$115,MATCH($L104,$B$102:$B$115,0),MATCH($BC$101,$A$102:$H$102,0))*고양시_Modal_split!N$3 * 0.01</f>
        <v>1.0706622945008282E-3</v>
      </c>
      <c r="BO104" s="207">
        <f>INDEX($A$102:$H$115,MATCH($L104,$B$102:$B$115,0),MATCH($BC$101,$A$102:$H$102,0))*고양시_Modal_split!O$3 * 0.01</f>
        <v>1.9271921301014909E-3</v>
      </c>
      <c r="BP104" s="207">
        <f>INDEX($A$102:$H$115,MATCH($L104,$B$102:$B$115,0),MATCH($BC$101,$A$102:$H$102,0))*고양시_Modal_split!P$3 * 0.01</f>
        <v>1.0706622945008282</v>
      </c>
      <c r="BQ104" s="207">
        <f>INDEX($A$102:$H$115,MATCH($L104,$B$102:$B$115,0),MATCH($BQ$101,$A$102:$H$102,0))*고양시_Modal_split!C$3 * 0.01</f>
        <v>8.4939208697065727E-3</v>
      </c>
      <c r="BR104" s="207">
        <f>INDEX($A$102:$H$115,MATCH($L104,$B$102:$B$115,0),MATCH($BQ$101,$A$102:$H$102,0))*고양시_Modal_split!D$3 * 0.01</f>
        <v>1.4266753517939292</v>
      </c>
      <c r="BS104" s="207">
        <f>INDEX($A$102:$H$115,MATCH($L104,$B$102:$B$115,0),MATCH($BQ$101,$A$102:$H$102,0))*고양시_Modal_split!E$3 * 0.01</f>
        <v>0.1726086062451086</v>
      </c>
      <c r="BT104" s="207">
        <f>INDEX($A$102:$H$115,MATCH($L104,$B$102:$B$115,0),MATCH($BQ$101,$A$102:$H$102,0))*고양시_Modal_split!F$3 * 0.01</f>
        <v>0.27817590848289031</v>
      </c>
      <c r="BU104" s="207">
        <f>INDEX($A$102:$H$115,MATCH($L104,$B$102:$B$115,0),MATCH($BQ$101,$A$102:$H$102,0))*고양시_Modal_split!G$3 * 0.01</f>
        <v>2.7908597143321598E-2</v>
      </c>
      <c r="BV104" s="207">
        <f>INDEX($A$102:$H$115,MATCH($L104,$B$102:$B$115,0),MATCH($BQ$101,$A$102:$H$102,0))*고양시_Modal_split!H$3 * 0.01</f>
        <v>3.0335431677523482E-4</v>
      </c>
      <c r="BW104" s="207">
        <f>INDEX($A$102:$H$115,MATCH($L104,$B$102:$B$115,0),MATCH($BQ$101,$A$102:$H$102,0))*고양시_Modal_split!I$3 * 0.01</f>
        <v>8.4332500063515267E-2</v>
      </c>
      <c r="BX104" s="207">
        <f>INDEX($A$102:$H$115,MATCH($L104,$B$102:$B$115,0),MATCH($BQ$101,$A$102:$H$102,0))*고양시_Modal_split!J$3 * 0.01</f>
        <v>0.92341054026381475</v>
      </c>
      <c r="BY104" s="207">
        <f>INDEX($A$102:$H$115,MATCH($L104,$B$102:$B$115,0),MATCH($BQ$101,$A$102:$H$102,0))*고양시_Modal_split!K$3 * 0.01</f>
        <v>4.5503147516285213E-3</v>
      </c>
      <c r="BZ104" s="207">
        <f>INDEX($A$102:$H$115,MATCH($L104,$B$102:$B$115,0),MATCH($BQ$101,$A$102:$H$102,0))*고양시_Modal_split!L$3 * 0.01</f>
        <v>9.1613003666120907E-2</v>
      </c>
      <c r="CA104" s="207">
        <f>INDEX($A$102:$H$115,MATCH($L104,$B$102:$B$115,0),MATCH($BQ$101,$A$102:$H$102,0))*고양시_Modal_split!M$3 * 0.01</f>
        <v>6.9771492858303995E-3</v>
      </c>
      <c r="CB104" s="207">
        <f>INDEX($A$102:$H$115,MATCH($L104,$B$102:$B$115,0),MATCH($BQ$101,$A$102:$H$102,0))*고양시_Modal_split!N$3 * 0.01</f>
        <v>3.0335431677523486E-3</v>
      </c>
      <c r="CC104" s="207">
        <f>INDEX($A$102:$H$115,MATCH($L104,$B$102:$B$115,0),MATCH($BQ$101,$A$102:$H$102,0))*고양시_Modal_split!O$3 * 0.01</f>
        <v>5.4603777019542254E-3</v>
      </c>
      <c r="CD104" s="207">
        <f>INDEX($A$102:$H$115,MATCH($L104,$B$102:$B$115,0),MATCH($BQ$101,$A$102:$H$102,0))*고양시_Modal_split!P$3 * 0.01</f>
        <v>3.0335431677523479</v>
      </c>
      <c r="CE104" s="304">
        <f t="shared" ref="CE104:CE115" si="51">M104+AA104+AO104+BC104+BQ104</f>
        <v>29.263805786957644</v>
      </c>
      <c r="CF104" s="304">
        <f t="shared" si="47"/>
        <v>4915.2742362879217</v>
      </c>
      <c r="CG104" s="304">
        <f t="shared" si="47"/>
        <v>594.68233902781787</v>
      </c>
      <c r="CH104" s="304">
        <f t="shared" si="47"/>
        <v>958.38963952286292</v>
      </c>
      <c r="CI104" s="304">
        <f t="shared" si="47"/>
        <v>96.152504728575096</v>
      </c>
      <c r="CJ104" s="304">
        <f t="shared" si="47"/>
        <v>1.0451359209627729</v>
      </c>
      <c r="CK104" s="304">
        <f t="shared" si="47"/>
        <v>290.54778602765089</v>
      </c>
      <c r="CL104" s="304">
        <f t="shared" si="47"/>
        <v>3181.3937434106815</v>
      </c>
      <c r="CM104" s="304">
        <f t="shared" si="47"/>
        <v>15.677038814441596</v>
      </c>
      <c r="CN104" s="304">
        <f t="shared" si="47"/>
        <v>315.63104813075745</v>
      </c>
      <c r="CO104" s="304">
        <f t="shared" si="47"/>
        <v>24.038126182143774</v>
      </c>
      <c r="CP104" s="304">
        <f t="shared" si="47"/>
        <v>10.45135920962773</v>
      </c>
      <c r="CQ104" s="304">
        <f t="shared" si="47"/>
        <v>18.812446577329911</v>
      </c>
      <c r="CR104" s="304">
        <f t="shared" si="47"/>
        <v>10451.35920962773</v>
      </c>
      <c r="CS104" s="305">
        <f t="shared" ref="CS104:CS115" si="52">H104-CR104</f>
        <v>0</v>
      </c>
      <c r="CV104" s="265"/>
      <c r="CW104" s="265" t="s">
        <v>667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480.97841823346624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3.9785696818344296E-3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1.1060423715499714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30.885707485967853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2970.9011341174032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3.0937888404543815E-2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8.6007329764631795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190.77442962012665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142.82892379384901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1.3713328277081625E-3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0.38123052610286917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9.1716638285652579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0.37024446845863196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3.7188686853102757E-6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1.0338454945162565E-3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2.3775000951415447E-2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1.1322820252332773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1.053679460837912E-5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2.9292289011293945E-3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7.2708733068349921E-2</v>
      </c>
      <c r="DR104" s="270">
        <f t="shared" ref="DR104:DR115" si="53">CX104+DB104+DF104+DJ104+DN104</f>
        <v>3596.2110026384098</v>
      </c>
      <c r="DS104" s="270">
        <f t="shared" si="48"/>
        <v>3.6302046577380093E-2</v>
      </c>
      <c r="DT104" s="270">
        <f t="shared" si="48"/>
        <v>10.091968948511665</v>
      </c>
      <c r="DU104" s="270">
        <f t="shared" si="48"/>
        <v>230.92828466867954</v>
      </c>
      <c r="DW104" s="278"/>
      <c r="DX104" s="278" t="s">
        <v>667</v>
      </c>
      <c r="DY104" s="281">
        <f t="shared" ref="DY104:DY115" si="54">DR104+DU104</f>
        <v>3827.1392873070895</v>
      </c>
      <c r="DZ104" s="281">
        <f t="shared" ref="DZ104:DZ115" si="55">DS104+DT104</f>
        <v>10.128270995089045</v>
      </c>
      <c r="EB104" s="278"/>
      <c r="EC104" s="278" t="s">
        <v>667</v>
      </c>
      <c r="ED104" s="281">
        <f t="shared" ref="ED104:ED115" si="56">DY104</f>
        <v>3827.1392873070895</v>
      </c>
      <c r="EE104" s="281">
        <f t="shared" si="49"/>
        <v>10.128270995089045</v>
      </c>
      <c r="EL104" s="306" t="s">
        <v>12</v>
      </c>
      <c r="EM104" s="306" t="s">
        <v>610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7">VLOOKUP($EL104,$EC$102:$EE$114,2,FALSE)*$EO104</f>
        <v>13.727036922269912</v>
      </c>
      <c r="ER104" s="308">
        <f t="shared" ref="ER104:ER137" si="58">VLOOKUP($EL104,$EC$102:$EE$114,3,FALSE)*$EO104</f>
        <v>3.6327695302192667E-2</v>
      </c>
      <c r="ET104" s="420" t="s">
        <v>12</v>
      </c>
      <c r="EU104" s="420" t="s">
        <v>610</v>
      </c>
      <c r="EV104" s="420">
        <v>5231.5074000000004</v>
      </c>
      <c r="EW104" s="420">
        <v>7.8111327130966773E-2</v>
      </c>
      <c r="EX104" s="421">
        <v>849102</v>
      </c>
      <c r="EY104" s="422">
        <f t="shared" ref="EY104:EY136" si="59">EQ104*$AV$11*(1-$AZ$7)</f>
        <v>13.335816369985221</v>
      </c>
      <c r="EZ104" s="422">
        <f t="shared" ref="EZ104:EZ136" si="60">ER104*AV$11*(1-$AZ$7)</f>
        <v>3.529235598608018E-2</v>
      </c>
      <c r="FA104">
        <v>0</v>
      </c>
      <c r="FD104" s="306" t="s">
        <v>12</v>
      </c>
      <c r="FE104" s="306" t="s">
        <v>610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1">EY104*$FB$95</f>
        <v>13.335816369985221</v>
      </c>
      <c r="FJ104" s="308">
        <f t="shared" si="50"/>
        <v>3.529235598608018E-2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669</v>
      </c>
      <c r="C105" s="400">
        <f>$AB63*KTDB_TripDistribution_2050!L$12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860.98458707440477</v>
      </c>
      <c r="D105" s="400">
        <f>$AB63*KTDB_TripDistribution_2050!M$12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6695.1309649196401</v>
      </c>
      <c r="E105" s="400">
        <f>$AB63*KTDB_TripDistribution_2050!N$12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296.7640440726164</v>
      </c>
      <c r="F105" s="400">
        <f>$AB63*KTDB_TripDistribution_2050!O$12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0.80478384833251992</v>
      </c>
      <c r="G105" s="400">
        <f>$AB63*KTDB_TripDistribution_2050!P$12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2.2802209036088077</v>
      </c>
      <c r="H105" s="400">
        <f>$AB63*KTDB_TripDistribution_2050!Q$12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7855.9646008186055</v>
      </c>
      <c r="J105" s="230">
        <f t="shared" si="46"/>
        <v>7855.9646008186028</v>
      </c>
      <c r="K105" s="206"/>
      <c r="L105" s="206" t="s">
        <v>669</v>
      </c>
      <c r="M105" s="206">
        <f>INDEX($A$102:$H$115,MATCH($L105,$B$102:$B$115,0),MATCH($M$101,$A$102:$H$102,0))*고양시_Modal_split!C$3 * 0.01</f>
        <v>2.4107568438083331</v>
      </c>
      <c r="N105" s="206">
        <f>INDEX($A$102:$H$115,MATCH($L105,$B$102:$B$115,0),MATCH($M$101,$A$102:$H$102,0))*고양시_Modal_split!D$3 * 0.01</f>
        <v>404.92105130109258</v>
      </c>
      <c r="O105" s="206">
        <f>INDEX($A$102:$H$115,MATCH($L105,$B$102:$B$115,0),MATCH($M$101,$A$102:$H$102,0))*고양시_Modal_split!E$3 * 0.01</f>
        <v>48.990023004533626</v>
      </c>
      <c r="P105" s="206">
        <f>INDEX($A$102:$H$115,MATCH($L105,$B$102:$B$115,0),MATCH($M$101,$A$102:$H$102,0))*고양시_Modal_split!F$3 * 0.01</f>
        <v>78.95228663472291</v>
      </c>
      <c r="Q105" s="206">
        <f>INDEX($A$102:$H$115,MATCH($L105,$B$102:$B$115,0),MATCH($M$101,$A$102:$H$102,0))*고양시_Modal_split!G$3 * 0.01</f>
        <v>7.9210582010845236</v>
      </c>
      <c r="R105" s="206">
        <f>INDEX($A$102:$H$115,MATCH($L105,$B$102:$B$115,0),MATCH($M$101,$A$102:$H$102,0))*고양시_Modal_split!H$3 * 0.01</f>
        <v>8.609845870744047E-2</v>
      </c>
      <c r="S105" s="206">
        <f>INDEX($A$102:$H$115,MATCH($L105,$B$102:$B$115,0),MATCH($M$101,$A$102:$H$102,0))*고양시_Modal_split!I$3 * 0.01</f>
        <v>23.935371520668451</v>
      </c>
      <c r="T105" s="206">
        <f>INDEX($A$102:$H$115,MATCH($L105,$B$102:$B$115,0),MATCH($M$101,$A$102:$H$102,0))*고양시_Modal_split!J$3 * 0.01</f>
        <v>262.08370830544879</v>
      </c>
      <c r="U105" s="206">
        <f>INDEX($A$102:$H$115,MATCH($L105,$B$102:$B$115,0),MATCH($M$101,$A$102:$H$102,0))*고양시_Modal_split!K$3 * 0.01</f>
        <v>1.2914768806116073</v>
      </c>
      <c r="V105" s="206">
        <f>INDEX($A$102:$H$115,MATCH($L105,$B$102:$B$115,0),MATCH($M$101,$A$102:$H$102,0))*고양시_Modal_split!L$3 * 0.01</f>
        <v>26.001734529647024</v>
      </c>
      <c r="W105" s="206">
        <f>INDEX($A$102:$H$115,MATCH($L105,$B$102:$B$115,0),MATCH($M$101,$A$102:$H$102,0))*고양시_Modal_split!M$3 * 0.01</f>
        <v>1.9802645502711309</v>
      </c>
      <c r="X105" s="206">
        <f>INDEX($A$102:$H$115,MATCH($L105,$B$102:$B$115,0),MATCH($M$101,$A$102:$H$102,0))*고양시_Modal_split!N$3 * 0.01</f>
        <v>0.86098458707440484</v>
      </c>
      <c r="Y105" s="206">
        <f>INDEX($A$102:$H$115,MATCH($L105,$B$102:$B$115,0),MATCH($M$101,$A$102:$H$102,0))*고양시_Modal_split!O$3 * 0.01</f>
        <v>1.5497722567339287</v>
      </c>
      <c r="Z105" s="209">
        <f>INDEX($A$102:$H$115,MATCH($L105,$B$102:$B$115,0),MATCH($M$101,$A$102:$H$102,0))*고양시_Modal_split!P$3 * 0.01</f>
        <v>860.98458707440477</v>
      </c>
      <c r="AA105" s="207">
        <f>INDEX($A$102:$H$115,MATCH($L105,$B$102:$B$115,0),MATCH($AA$101,$A$102:$H$102,0))*고양시_Modal_split!C$3 * 0.01</f>
        <v>18.746366701774992</v>
      </c>
      <c r="AB105" s="207">
        <f>INDEX($A$102:$H$115,MATCH($L105,$B$102:$B$115,0),MATCH($AA$101,$A$102:$H$102,0))*고양시_Modal_split!D$3 * 0.01</f>
        <v>3148.7200928017069</v>
      </c>
      <c r="AC105" s="207">
        <f>INDEX($A$102:$H$115,MATCH($L105,$B$102:$B$115,0),MATCH($AA$101,$A$102:$H$102,0))*고양시_Modal_split!E$3 * 0.01</f>
        <v>380.95295190392744</v>
      </c>
      <c r="AD105" s="207">
        <f>INDEX($A$102:$H$115,MATCH($L105,$B$102:$B$115,0),MATCH($AA$101,$A$102:$H$102,0))*고양시_Modal_split!F$3 * 0.01</f>
        <v>613.94350948313104</v>
      </c>
      <c r="AE105" s="207">
        <f>INDEX($A$102:$H$115,MATCH($L105,$B$102:$B$115,0),MATCH($AA$101,$A$102:$H$102,0))*고양시_Modal_split!G$3 * 0.01</f>
        <v>61.595204877260684</v>
      </c>
      <c r="AF105" s="207">
        <f>INDEX($A$102:$H$115,MATCH($L105,$B$102:$B$115,0),MATCH($AA$101,$A$102:$H$102,0))*고양시_Modal_split!H$3 * 0.01</f>
        <v>0.669513096491964</v>
      </c>
      <c r="AG105" s="207">
        <f>INDEX($A$102:$H$115,MATCH($L105,$B$102:$B$115,0),MATCH($AA$101,$A$102:$H$102,0))*고양시_Modal_split!I$3 * 0.01</f>
        <v>186.124640824766</v>
      </c>
      <c r="AH105" s="207">
        <f>INDEX($A$102:$H$115,MATCH($L105,$B$102:$B$115,0),MATCH($AA$101,$A$102:$H$102,0))*고양시_Modal_split!J$3 * 0.01</f>
        <v>2037.9978657215386</v>
      </c>
      <c r="AI105" s="207">
        <f>INDEX($A$102:$H$115,MATCH($L105,$B$102:$B$115,0),MATCH($AA$101,$A$102:$H$102,0))*고양시_Modal_split!K$3 * 0.01</f>
        <v>10.042696447379461</v>
      </c>
      <c r="AJ105" s="207">
        <f>INDEX($A$102:$H$115,MATCH($L105,$B$102:$B$115,0),MATCH($AA$101,$A$102:$H$102,0))*고양시_Modal_split!L$3 * 0.01</f>
        <v>202.19295514057313</v>
      </c>
      <c r="AK105" s="207">
        <f>INDEX($A$102:$H$115,MATCH($L105,$B$102:$B$115,0),MATCH($AA$101,$A$102:$H$102,0))*고양시_Modal_split!M$3 * 0.01</f>
        <v>15.398801219315171</v>
      </c>
      <c r="AL105" s="207">
        <f>INDEX($A$102:$H$115,MATCH($L105,$B$102:$B$115,0),MATCH($AA$101,$A$102:$H$102,0))*고양시_Modal_split!N$3 * 0.01</f>
        <v>6.69513096491964</v>
      </c>
      <c r="AM105" s="207">
        <f>INDEX($A$102:$H$115,MATCH($L105,$B$102:$B$115,0),MATCH($AA$101,$A$102:$H$102,0))*고양시_Modal_split!O$3 * 0.01</f>
        <v>12.051235736855352</v>
      </c>
      <c r="AN105" s="207">
        <f>INDEX($A$102:$H$115,MATCH($L105,$B$102:$B$115,0),MATCH($AA$101,$A$102:$H$102,0))*고양시_Modal_split!P$3 * 0.01</f>
        <v>6695.1309649196401</v>
      </c>
      <c r="AO105" s="303">
        <f>INDEX($A$102:$H$115,MATCH($L105,$B$102:$B$115,0),MATCH($AO$101,$A$102:$H$102,0))*고양시_Modal_split!C$3 * 0.01</f>
        <v>0.83093932340332588</v>
      </c>
      <c r="AP105" s="303">
        <f>INDEX($A$102:$H$115,MATCH($L105,$B$102:$B$115,0),MATCH($AO$101,$A$102:$H$102,0))*고양시_Modal_split!D$3 * 0.01</f>
        <v>139.56812992735149</v>
      </c>
      <c r="AQ105" s="303">
        <f>INDEX($A$102:$H$115,MATCH($L105,$B$102:$B$115,0),MATCH($AO$101,$A$102:$H$102,0))*고양시_Modal_split!E$3 * 0.01</f>
        <v>16.885874107731873</v>
      </c>
      <c r="AR105" s="303">
        <f>INDEX($A$102:$H$115,MATCH($L105,$B$102:$B$115,0),MATCH($AO$101,$A$102:$H$102,0))*고양시_Modal_split!F$3 * 0.01</f>
        <v>27.213262841458924</v>
      </c>
      <c r="AS105" s="303">
        <f>INDEX($A$102:$H$115,MATCH($L105,$B$102:$B$115,0),MATCH($AO$101,$A$102:$H$102,0))*고양시_Modal_split!G$3 * 0.01</f>
        <v>2.730229205468071</v>
      </c>
      <c r="AT105" s="303">
        <f>INDEX($A$102:$H$115,MATCH($L105,$B$102:$B$115,0),MATCH($AO$101,$A$102:$H$102,0))*고양시_Modal_split!H$3 * 0.01</f>
        <v>2.9676404407261638E-2</v>
      </c>
      <c r="AU105" s="303">
        <f>INDEX($A$102:$H$115,MATCH($L105,$B$102:$B$115,0),MATCH($AO$101,$A$102:$H$102,0))*고양시_Modal_split!I$3 * 0.01</f>
        <v>8.2500404252187352</v>
      </c>
      <c r="AV105" s="303">
        <f>INDEX($A$102:$H$115,MATCH($L105,$B$102:$B$115,0),MATCH($AO$101,$A$102:$H$102,0))*고양시_Modal_split!J$3 * 0.01</f>
        <v>90.334975015704444</v>
      </c>
      <c r="AW105" s="303">
        <f>INDEX($A$102:$H$115,MATCH($L105,$B$102:$B$115,0),MATCH($AO$101,$A$102:$H$102,0))*고양시_Modal_split!K$3 * 0.01</f>
        <v>0.4451460661089246</v>
      </c>
      <c r="AX105" s="303">
        <f>INDEX($A$102:$H$115,MATCH($L105,$B$102:$B$115,0),MATCH($AO$101,$A$102:$H$102,0))*고양시_Modal_split!L$3 * 0.01</f>
        <v>8.9622741309930163</v>
      </c>
      <c r="AY105" s="303">
        <f>INDEX($A$102:$H$115,MATCH($L105,$B$102:$B$115,0),MATCH($AO$101,$A$102:$H$102,0))*고양시_Modal_split!M$3 * 0.01</f>
        <v>0.68255730136701775</v>
      </c>
      <c r="AZ105" s="303">
        <f>INDEX($A$102:$H$115,MATCH($L105,$B$102:$B$115,0),MATCH($AO$101,$A$102:$H$102,0))*고양시_Modal_split!N$3 * 0.01</f>
        <v>0.29676404407261642</v>
      </c>
      <c r="BA105" s="207">
        <f>INDEX($A$102:$H$115,MATCH($L105,$B$102:$B$115,0),MATCH($AO$101,$A$102:$H$102,0))*고양시_Modal_split!O$3 * 0.01</f>
        <v>0.53417527933070952</v>
      </c>
      <c r="BB105" s="207">
        <f>INDEX($A$102:$H$115,MATCH($L105,$B$102:$B$115,0),MATCH($AO$101,$A$102:$H$102,0))*고양시_Modal_split!P$3 * 0.01</f>
        <v>296.7640440726164</v>
      </c>
      <c r="BC105" s="207">
        <f>INDEX($A$102:$H$115,MATCH($L105,$B$102:$B$115,0),MATCH($BC$101,$A$102:$H$102,0))*고양시_Modal_split!C$3 * 0.01</f>
        <v>2.2533947753310556E-3</v>
      </c>
      <c r="BD105" s="207">
        <f>INDEX($A$102:$H$115,MATCH($L105,$B$102:$B$115,0),MATCH($BC$101,$A$102:$H$102,0))*고양시_Modal_split!D$3 * 0.01</f>
        <v>0.3784898438707841</v>
      </c>
      <c r="BE105" s="207">
        <f>INDEX($A$102:$H$115,MATCH($L105,$B$102:$B$115,0),MATCH($BC$101,$A$102:$H$102,0))*고양시_Modal_split!E$3 * 0.01</f>
        <v>4.5792200970120378E-2</v>
      </c>
      <c r="BF105" s="207">
        <f>INDEX($A$102:$H$115,MATCH($L105,$B$102:$B$115,0),MATCH($BC$101,$A$102:$H$102,0))*고양시_Modal_split!F$3 * 0.01</f>
        <v>7.3798678892092073E-2</v>
      </c>
      <c r="BG105" s="207">
        <f>INDEX($A$102:$H$115,MATCH($L105,$B$102:$B$115,0),MATCH($BC$101,$A$102:$H$102,0))*고양시_Modal_split!G$3 * 0.01</f>
        <v>7.4040114046591832E-3</v>
      </c>
      <c r="BH105" s="207">
        <f>INDEX($A$102:$H$115,MATCH($L105,$B$102:$B$115,0),MATCH($BC$101,$A$102:$H$102,0))*고양시_Modal_split!H$3 * 0.01</f>
        <v>8.0478384833251987E-5</v>
      </c>
      <c r="BI105" s="207">
        <f>INDEX($A$102:$H$115,MATCH($L105,$B$102:$B$115,0),MATCH($BC$101,$A$102:$H$102,0))*고양시_Modal_split!I$3 * 0.01</f>
        <v>2.2372990983644054E-2</v>
      </c>
      <c r="BJ105" s="207">
        <f>INDEX($A$102:$H$115,MATCH($L105,$B$102:$B$115,0),MATCH($BC$101,$A$102:$H$102,0))*고양시_Modal_split!J$3 * 0.01</f>
        <v>0.2449762034324191</v>
      </c>
      <c r="BK105" s="207">
        <f>INDEX($A$102:$H$115,MATCH($L105,$B$102:$B$115,0),MATCH($BC$101,$A$102:$H$102,0))*고양시_Modal_split!K$3 * 0.01</f>
        <v>1.2071757724987798E-3</v>
      </c>
      <c r="BL105" s="207">
        <f>INDEX($A$102:$H$115,MATCH($L105,$B$102:$B$115,0),MATCH($BC$101,$A$102:$H$102,0))*고양시_Modal_split!L$3 * 0.01</f>
        <v>2.4304472219642104E-2</v>
      </c>
      <c r="BM105" s="207">
        <f>INDEX($A$102:$H$115,MATCH($L105,$B$102:$B$115,0),MATCH($BC$101,$A$102:$H$102,0))*고양시_Modal_split!M$3 * 0.01</f>
        <v>1.8510028511647958E-3</v>
      </c>
      <c r="BN105" s="207">
        <f>INDEX($A$102:$H$115,MATCH($L105,$B$102:$B$115,0),MATCH($BC$101,$A$102:$H$102,0))*고양시_Modal_split!N$3 * 0.01</f>
        <v>8.0478384833252E-4</v>
      </c>
      <c r="BO105" s="207">
        <f>INDEX($A$102:$H$115,MATCH($L105,$B$102:$B$115,0),MATCH($BC$101,$A$102:$H$102,0))*고양시_Modal_split!O$3 * 0.01</f>
        <v>1.448610926998536E-3</v>
      </c>
      <c r="BP105" s="207">
        <f>INDEX($A$102:$H$115,MATCH($L105,$B$102:$B$115,0),MATCH($BC$101,$A$102:$H$102,0))*고양시_Modal_split!P$3 * 0.01</f>
        <v>0.80478384833251992</v>
      </c>
      <c r="BQ105" s="207">
        <f>INDEX($A$102:$H$115,MATCH($L105,$B$102:$B$115,0),MATCH($BQ$101,$A$102:$H$102,0))*고양시_Modal_split!C$3 * 0.01</f>
        <v>6.3846185301046614E-3</v>
      </c>
      <c r="BR105" s="207">
        <f>INDEX($A$102:$H$115,MATCH($L105,$B$102:$B$115,0),MATCH($BQ$101,$A$102:$H$102,0))*고양시_Modal_split!D$3 * 0.01</f>
        <v>1.0723878909672224</v>
      </c>
      <c r="BS105" s="207">
        <f>INDEX($A$102:$H$115,MATCH($L105,$B$102:$B$115,0),MATCH($BQ$101,$A$102:$H$102,0))*고양시_Modal_split!E$3 * 0.01</f>
        <v>0.12974456941534115</v>
      </c>
      <c r="BT105" s="207">
        <f>INDEX($A$102:$H$115,MATCH($L105,$B$102:$B$115,0),MATCH($BQ$101,$A$102:$H$102,0))*고양시_Modal_split!F$3 * 0.01</f>
        <v>0.20909625686092767</v>
      </c>
      <c r="BU105" s="207">
        <f>INDEX($A$102:$H$115,MATCH($L105,$B$102:$B$115,0),MATCH($BQ$101,$A$102:$H$102,0))*고양시_Modal_split!G$3 * 0.01</f>
        <v>2.0978032313201028E-2</v>
      </c>
      <c r="BV105" s="207">
        <f>INDEX($A$102:$H$115,MATCH($L105,$B$102:$B$115,0),MATCH($BQ$101,$A$102:$H$102,0))*고양시_Modal_split!H$3 * 0.01</f>
        <v>2.2802209036088079E-4</v>
      </c>
      <c r="BW105" s="207">
        <f>INDEX($A$102:$H$115,MATCH($L105,$B$102:$B$115,0),MATCH($BQ$101,$A$102:$H$102,0))*고양시_Modal_split!I$3 * 0.01</f>
        <v>6.3390141120324858E-2</v>
      </c>
      <c r="BX105" s="207">
        <f>INDEX($A$102:$H$115,MATCH($L105,$B$102:$B$115,0),MATCH($BQ$101,$A$102:$H$102,0))*고양시_Modal_split!J$3 * 0.01</f>
        <v>0.69409924305852122</v>
      </c>
      <c r="BY105" s="207">
        <f>INDEX($A$102:$H$115,MATCH($L105,$B$102:$B$115,0),MATCH($BQ$101,$A$102:$H$102,0))*고양시_Modal_split!K$3 * 0.01</f>
        <v>3.4203313554132114E-3</v>
      </c>
      <c r="BZ105" s="207">
        <f>INDEX($A$102:$H$115,MATCH($L105,$B$102:$B$115,0),MATCH($BQ$101,$A$102:$H$102,0))*고양시_Modal_split!L$3 * 0.01</f>
        <v>6.8862671288986002E-2</v>
      </c>
      <c r="CA105" s="207">
        <f>INDEX($A$102:$H$115,MATCH($L105,$B$102:$B$115,0),MATCH($BQ$101,$A$102:$H$102,0))*고양시_Modal_split!M$3 * 0.01</f>
        <v>5.2445080783002571E-3</v>
      </c>
      <c r="CB105" s="207">
        <f>INDEX($A$102:$H$115,MATCH($L105,$B$102:$B$115,0),MATCH($BQ$101,$A$102:$H$102,0))*고양시_Modal_split!N$3 * 0.01</f>
        <v>2.2802209036088079E-3</v>
      </c>
      <c r="CC105" s="207">
        <f>INDEX($A$102:$H$115,MATCH($L105,$B$102:$B$115,0),MATCH($BQ$101,$A$102:$H$102,0))*고양시_Modal_split!O$3 * 0.01</f>
        <v>4.1043976264958535E-3</v>
      </c>
      <c r="CD105" s="207">
        <f>INDEX($A$102:$H$115,MATCH($L105,$B$102:$B$115,0),MATCH($BQ$101,$A$102:$H$102,0))*고양시_Modal_split!P$3 * 0.01</f>
        <v>2.2802209036088077</v>
      </c>
      <c r="CE105" s="304">
        <f t="shared" si="51"/>
        <v>21.996700882292085</v>
      </c>
      <c r="CF105" s="304">
        <f t="shared" si="47"/>
        <v>3694.6601517649888</v>
      </c>
      <c r="CG105" s="304">
        <f t="shared" si="47"/>
        <v>447.00438578657838</v>
      </c>
      <c r="CH105" s="304">
        <f t="shared" si="47"/>
        <v>720.39195389506585</v>
      </c>
      <c r="CI105" s="304">
        <f t="shared" si="47"/>
        <v>72.274874327531137</v>
      </c>
      <c r="CJ105" s="304">
        <f t="shared" si="47"/>
        <v>0.78559646008186024</v>
      </c>
      <c r="CK105" s="304">
        <f t="shared" si="47"/>
        <v>218.39581590275716</v>
      </c>
      <c r="CL105" s="304">
        <f t="shared" si="47"/>
        <v>2391.3556244891829</v>
      </c>
      <c r="CM105" s="304">
        <f t="shared" si="47"/>
        <v>11.783946901227905</v>
      </c>
      <c r="CN105" s="304">
        <f t="shared" si="47"/>
        <v>237.25013094472183</v>
      </c>
      <c r="CO105" s="304">
        <f t="shared" si="47"/>
        <v>18.068718581882784</v>
      </c>
      <c r="CP105" s="304">
        <f t="shared" si="47"/>
        <v>7.855964600818603</v>
      </c>
      <c r="CQ105" s="304">
        <f t="shared" si="47"/>
        <v>14.140736281473483</v>
      </c>
      <c r="CR105" s="304">
        <f t="shared" si="47"/>
        <v>7855.9646008186028</v>
      </c>
      <c r="CS105" s="305">
        <f t="shared" si="52"/>
        <v>0</v>
      </c>
      <c r="CV105" s="265"/>
      <c r="CW105" s="265" t="s">
        <v>669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361.53665294740404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2.9905682079694501E-3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0.83137796181550716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23.215834401470556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2233.1348175898634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2.3255057189717404E-2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6.4649058987414385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143.39925896494549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107.36009994411653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1.0307886213012031E-3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0.28655923672173444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6.8940570238407819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0.27830135578734122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2.795358973020215E-6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7.7710979449961985E-4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1.7870935455619193E-2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0.8511015007676368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7.9201837568906144E-6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2.201811084415591E-3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5.4652913721417465E-2</v>
      </c>
      <c r="DR105" s="270">
        <f t="shared" si="53"/>
        <v>2703.1609733379387</v>
      </c>
      <c r="DS105" s="270">
        <f t="shared" si="48"/>
        <v>2.7287129561717968E-2</v>
      </c>
      <c r="DT105" s="270">
        <f t="shared" si="48"/>
        <v>7.5858220181575957</v>
      </c>
      <c r="DU105" s="270">
        <f t="shared" si="48"/>
        <v>173.58167423943385</v>
      </c>
      <c r="DW105" s="278"/>
      <c r="DX105" s="278" t="s">
        <v>669</v>
      </c>
      <c r="DY105" s="281">
        <f t="shared" si="54"/>
        <v>2876.7426475773727</v>
      </c>
      <c r="DZ105" s="281">
        <f t="shared" si="55"/>
        <v>7.6131091477193138</v>
      </c>
      <c r="EB105" s="278"/>
      <c r="EC105" s="278" t="s">
        <v>669</v>
      </c>
      <c r="ED105" s="281">
        <f t="shared" si="56"/>
        <v>2876.7426475773727</v>
      </c>
      <c r="EE105" s="281">
        <f t="shared" si="49"/>
        <v>7.6131091477193138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7"/>
        <v>13.264474610322077</v>
      </c>
      <c r="ER105" s="308">
        <f t="shared" si="58"/>
        <v>3.5103554737708778E-2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si="59"/>
        <v>12.886437083927898</v>
      </c>
      <c r="EZ105" s="422">
        <f t="shared" si="60"/>
        <v>3.4103103427684078E-2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1"/>
        <v>12.886437083927898</v>
      </c>
      <c r="FJ105" s="308">
        <f t="shared" si="50"/>
        <v>3.4103103427684078E-2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671</v>
      </c>
      <c r="C106" s="400">
        <f>$AB64*KTDB_TripDistribution_2050!L$12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138.4482952052023</v>
      </c>
      <c r="D106" s="400">
        <f>$AB64*KTDB_TripDistribution_2050!M$12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1076.5924061641556</v>
      </c>
      <c r="E106" s="400">
        <f>$AB64*KTDB_TripDistribution_2050!N$12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47.720338548295793</v>
      </c>
      <c r="F106" s="400">
        <f>$AB64*KTDB_TripDistribution_2050!O$12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0.12941108758859887</v>
      </c>
      <c r="G106" s="400">
        <f>$AB64*KTDB_TripDistribution_2050!P$12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0.36666474816769706</v>
      </c>
      <c r="H106" s="400">
        <f>$AB64*KTDB_TripDistribution_2050!Q$12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1263.2571157534101</v>
      </c>
      <c r="J106" s="230">
        <f t="shared" si="46"/>
        <v>1263.2571157534101</v>
      </c>
      <c r="K106" s="206"/>
      <c r="L106" s="206" t="s">
        <v>671</v>
      </c>
      <c r="M106" s="206">
        <f>INDEX($A$102:$H$115,MATCH($L106,$B$102:$B$115,0),MATCH($M$101,$A$102:$H$102,0))*고양시_Modal_split!C$3 * 0.01</f>
        <v>0.38765522657456641</v>
      </c>
      <c r="N106" s="206">
        <f>INDEX($A$102:$H$115,MATCH($L106,$B$102:$B$115,0),MATCH($M$101,$A$102:$H$102,0))*고양시_Modal_split!D$3 * 0.01</f>
        <v>65.112233235006642</v>
      </c>
      <c r="O106" s="206">
        <f>INDEX($A$102:$H$115,MATCH($L106,$B$102:$B$115,0),MATCH($M$101,$A$102:$H$102,0))*고양시_Modal_split!E$3 * 0.01</f>
        <v>7.8777079971760102</v>
      </c>
      <c r="P106" s="206">
        <f>INDEX($A$102:$H$115,MATCH($L106,$B$102:$B$115,0),MATCH($M$101,$A$102:$H$102,0))*고양시_Modal_split!F$3 * 0.01</f>
        <v>12.695708670317051</v>
      </c>
      <c r="Q106" s="206">
        <f>INDEX($A$102:$H$115,MATCH($L106,$B$102:$B$115,0),MATCH($M$101,$A$102:$H$102,0))*고양시_Modal_split!G$3 * 0.01</f>
        <v>1.2737243158878611</v>
      </c>
      <c r="R106" s="206">
        <f>INDEX($A$102:$H$115,MATCH($L106,$B$102:$B$115,0),MATCH($M$101,$A$102:$H$102,0))*고양시_Modal_split!H$3 * 0.01</f>
        <v>1.3844829520520231E-2</v>
      </c>
      <c r="S106" s="206">
        <f>INDEX($A$102:$H$115,MATCH($L106,$B$102:$B$115,0),MATCH($M$101,$A$102:$H$102,0))*고양시_Modal_split!I$3 * 0.01</f>
        <v>3.8488626067046239</v>
      </c>
      <c r="T106" s="206">
        <f>INDEX($A$102:$H$115,MATCH($L106,$B$102:$B$115,0),MATCH($M$101,$A$102:$H$102,0))*고양시_Modal_split!J$3 * 0.01</f>
        <v>42.143661060463586</v>
      </c>
      <c r="U106" s="206">
        <f>INDEX($A$102:$H$115,MATCH($L106,$B$102:$B$115,0),MATCH($M$101,$A$102:$H$102,0))*고양시_Modal_split!K$3 * 0.01</f>
        <v>0.20767244280780342</v>
      </c>
      <c r="V106" s="206">
        <f>INDEX($A$102:$H$115,MATCH($L106,$B$102:$B$115,0),MATCH($M$101,$A$102:$H$102,0))*고양시_Modal_split!L$3 * 0.01</f>
        <v>4.1811385151971097</v>
      </c>
      <c r="W106" s="206">
        <f>INDEX($A$102:$H$115,MATCH($L106,$B$102:$B$115,0),MATCH($M$101,$A$102:$H$102,0))*고양시_Modal_split!M$3 * 0.01</f>
        <v>0.31843107897196526</v>
      </c>
      <c r="X106" s="206">
        <f>INDEX($A$102:$H$115,MATCH($L106,$B$102:$B$115,0),MATCH($M$101,$A$102:$H$102,0))*고양시_Modal_split!N$3 * 0.01</f>
        <v>0.1384482952052023</v>
      </c>
      <c r="Y106" s="206">
        <f>INDEX($A$102:$H$115,MATCH($L106,$B$102:$B$115,0),MATCH($M$101,$A$102:$H$102,0))*고양시_Modal_split!O$3 * 0.01</f>
        <v>0.24920693136936414</v>
      </c>
      <c r="Z106" s="209">
        <f>INDEX($A$102:$H$115,MATCH($L106,$B$102:$B$115,0),MATCH($M$101,$A$102:$H$102,0))*고양시_Modal_split!P$3 * 0.01</f>
        <v>138.4482952052023</v>
      </c>
      <c r="AA106" s="207">
        <f>INDEX($A$102:$H$115,MATCH($L106,$B$102:$B$115,0),MATCH($AA$101,$A$102:$H$102,0))*고양시_Modal_split!C$3 * 0.01</f>
        <v>3.014458737259635</v>
      </c>
      <c r="AB106" s="207">
        <f>INDEX($A$102:$H$115,MATCH($L106,$B$102:$B$115,0),MATCH($AA$101,$A$102:$H$102,0))*고양시_Modal_split!D$3 * 0.01</f>
        <v>506.3214086190024</v>
      </c>
      <c r="AC106" s="207">
        <f>INDEX($A$102:$H$115,MATCH($L106,$B$102:$B$115,0),MATCH($AA$101,$A$102:$H$102,0))*고양시_Modal_split!E$3 * 0.01</f>
        <v>61.258107910740449</v>
      </c>
      <c r="AD106" s="207">
        <f>INDEX($A$102:$H$115,MATCH($L106,$B$102:$B$115,0),MATCH($AA$101,$A$102:$H$102,0))*고양시_Modal_split!F$3 * 0.01</f>
        <v>98.723523645253067</v>
      </c>
      <c r="AE106" s="207">
        <f>INDEX($A$102:$H$115,MATCH($L106,$B$102:$B$115,0),MATCH($AA$101,$A$102:$H$102,0))*고양시_Modal_split!G$3 * 0.01</f>
        <v>9.9046501367102309</v>
      </c>
      <c r="AF106" s="207">
        <f>INDEX($A$102:$H$115,MATCH($L106,$B$102:$B$115,0),MATCH($AA$101,$A$102:$H$102,0))*고양시_Modal_split!H$3 * 0.01</f>
        <v>0.10765924061641556</v>
      </c>
      <c r="AG106" s="207">
        <f>INDEX($A$102:$H$115,MATCH($L106,$B$102:$B$115,0),MATCH($AA$101,$A$102:$H$102,0))*고양시_Modal_split!I$3 * 0.01</f>
        <v>29.929268891363524</v>
      </c>
      <c r="AH106" s="207">
        <f>INDEX($A$102:$H$115,MATCH($L106,$B$102:$B$115,0),MATCH($AA$101,$A$102:$H$102,0))*고양시_Modal_split!J$3 * 0.01</f>
        <v>327.714728436369</v>
      </c>
      <c r="AI106" s="207">
        <f>INDEX($A$102:$H$115,MATCH($L106,$B$102:$B$115,0),MATCH($AA$101,$A$102:$H$102,0))*고양시_Modal_split!K$3 * 0.01</f>
        <v>1.6148886092462333</v>
      </c>
      <c r="AJ106" s="207">
        <f>INDEX($A$102:$H$115,MATCH($L106,$B$102:$B$115,0),MATCH($AA$101,$A$102:$H$102,0))*고양시_Modal_split!L$3 * 0.01</f>
        <v>32.513090666157503</v>
      </c>
      <c r="AK106" s="207">
        <f>INDEX($A$102:$H$115,MATCH($L106,$B$102:$B$115,0),MATCH($AA$101,$A$102:$H$102,0))*고양시_Modal_split!M$3 * 0.01</f>
        <v>2.4761625341775577</v>
      </c>
      <c r="AL106" s="207">
        <f>INDEX($A$102:$H$115,MATCH($L106,$B$102:$B$115,0),MATCH($AA$101,$A$102:$H$102,0))*고양시_Modal_split!N$3 * 0.01</f>
        <v>1.0765924061641556</v>
      </c>
      <c r="AM106" s="207">
        <f>INDEX($A$102:$H$115,MATCH($L106,$B$102:$B$115,0),MATCH($AA$101,$A$102:$H$102,0))*고양시_Modal_split!O$3 * 0.01</f>
        <v>1.93786633109548</v>
      </c>
      <c r="AN106" s="207">
        <f>INDEX($A$102:$H$115,MATCH($L106,$B$102:$B$115,0),MATCH($AA$101,$A$102:$H$102,0))*고양시_Modal_split!P$3 * 0.01</f>
        <v>1076.5924061641556</v>
      </c>
      <c r="AO106" s="303">
        <f>INDEX($A$102:$H$115,MATCH($L106,$B$102:$B$115,0),MATCH($AO$101,$A$102:$H$102,0))*고양시_Modal_split!C$3 * 0.01</f>
        <v>0.13361694793522821</v>
      </c>
      <c r="AP106" s="303">
        <f>INDEX($A$102:$H$115,MATCH($L106,$B$102:$B$115,0),MATCH($AO$101,$A$102:$H$102,0))*고양시_Modal_split!D$3 * 0.01</f>
        <v>22.442875219263509</v>
      </c>
      <c r="AQ106" s="303">
        <f>INDEX($A$102:$H$115,MATCH($L106,$B$102:$B$115,0),MATCH($AO$101,$A$102:$H$102,0))*고양시_Modal_split!E$3 * 0.01</f>
        <v>2.7152872633980305</v>
      </c>
      <c r="AR106" s="303">
        <f>INDEX($A$102:$H$115,MATCH($L106,$B$102:$B$115,0),MATCH($AO$101,$A$102:$H$102,0))*고양시_Modal_split!F$3 * 0.01</f>
        <v>4.3759550448787241</v>
      </c>
      <c r="AS106" s="303">
        <f>INDEX($A$102:$H$115,MATCH($L106,$B$102:$B$115,0),MATCH($AO$101,$A$102:$H$102,0))*고양시_Modal_split!G$3 * 0.01</f>
        <v>0.43902711464432126</v>
      </c>
      <c r="AT106" s="303">
        <f>INDEX($A$102:$H$115,MATCH($L106,$B$102:$B$115,0),MATCH($AO$101,$A$102:$H$102,0))*고양시_Modal_split!H$3 * 0.01</f>
        <v>4.7720338548295797E-3</v>
      </c>
      <c r="AU106" s="303">
        <f>INDEX($A$102:$H$115,MATCH($L106,$B$102:$B$115,0),MATCH($AO$101,$A$102:$H$102,0))*고양시_Modal_split!I$3 * 0.01</f>
        <v>1.326625411642623</v>
      </c>
      <c r="AV106" s="303">
        <f>INDEX($A$102:$H$115,MATCH($L106,$B$102:$B$115,0),MATCH($AO$101,$A$102:$H$102,0))*고양시_Modal_split!J$3 * 0.01</f>
        <v>14.526071054101239</v>
      </c>
      <c r="AW106" s="303">
        <f>INDEX($A$102:$H$115,MATCH($L106,$B$102:$B$115,0),MATCH($AO$101,$A$102:$H$102,0))*고양시_Modal_split!K$3 * 0.01</f>
        <v>7.1580507822443698E-2</v>
      </c>
      <c r="AX106" s="303">
        <f>INDEX($A$102:$H$115,MATCH($L106,$B$102:$B$115,0),MATCH($AO$101,$A$102:$H$102,0))*고양시_Modal_split!L$3 * 0.01</f>
        <v>1.4411542241585329</v>
      </c>
      <c r="AY106" s="303">
        <f>INDEX($A$102:$H$115,MATCH($L106,$B$102:$B$115,0),MATCH($AO$101,$A$102:$H$102,0))*고양시_Modal_split!M$3 * 0.01</f>
        <v>0.10975677866108031</v>
      </c>
      <c r="AZ106" s="303">
        <f>INDEX($A$102:$H$115,MATCH($L106,$B$102:$B$115,0),MATCH($AO$101,$A$102:$H$102,0))*고양시_Modal_split!N$3 * 0.01</f>
        <v>4.7720338548295792E-2</v>
      </c>
      <c r="BA106" s="207">
        <f>INDEX($A$102:$H$115,MATCH($L106,$B$102:$B$115,0),MATCH($AO$101,$A$102:$H$102,0))*고양시_Modal_split!O$3 * 0.01</f>
        <v>8.5896609386932429E-2</v>
      </c>
      <c r="BB106" s="207">
        <f>INDEX($A$102:$H$115,MATCH($L106,$B$102:$B$115,0),MATCH($AO$101,$A$102:$H$102,0))*고양시_Modal_split!P$3 * 0.01</f>
        <v>47.720338548295793</v>
      </c>
      <c r="BC106" s="207">
        <f>INDEX($A$102:$H$115,MATCH($L106,$B$102:$B$115,0),MATCH($BC$101,$A$102:$H$102,0))*고양시_Modal_split!C$3 * 0.01</f>
        <v>3.6235104524807684E-4</v>
      </c>
      <c r="BD106" s="207">
        <f>INDEX($A$102:$H$115,MATCH($L106,$B$102:$B$115,0),MATCH($BC$101,$A$102:$H$102,0))*고양시_Modal_split!D$3 * 0.01</f>
        <v>6.0862034492918049E-2</v>
      </c>
      <c r="BE106" s="207">
        <f>INDEX($A$102:$H$115,MATCH($L106,$B$102:$B$115,0),MATCH($BC$101,$A$102:$H$102,0))*고양시_Modal_split!E$3 * 0.01</f>
        <v>7.3634908837912749E-3</v>
      </c>
      <c r="BF106" s="207">
        <f>INDEX($A$102:$H$115,MATCH($L106,$B$102:$B$115,0),MATCH($BC$101,$A$102:$H$102,0))*고양시_Modal_split!F$3 * 0.01</f>
        <v>1.1866996731874517E-2</v>
      </c>
      <c r="BG106" s="207">
        <f>INDEX($A$102:$H$115,MATCH($L106,$B$102:$B$115,0),MATCH($BC$101,$A$102:$H$102,0))*고양시_Modal_split!G$3 * 0.01</f>
        <v>1.1905820058151096E-3</v>
      </c>
      <c r="BH106" s="207">
        <f>INDEX($A$102:$H$115,MATCH($L106,$B$102:$B$115,0),MATCH($BC$101,$A$102:$H$102,0))*고양시_Modal_split!H$3 * 0.01</f>
        <v>1.2941108758859888E-5</v>
      </c>
      <c r="BI106" s="207">
        <f>INDEX($A$102:$H$115,MATCH($L106,$B$102:$B$115,0),MATCH($BC$101,$A$102:$H$102,0))*고양시_Modal_split!I$3 * 0.01</f>
        <v>3.5976282349630484E-3</v>
      </c>
      <c r="BJ106" s="207">
        <f>INDEX($A$102:$H$115,MATCH($L106,$B$102:$B$115,0),MATCH($BC$101,$A$102:$H$102,0))*고양시_Modal_split!J$3 * 0.01</f>
        <v>3.9392735061969497E-2</v>
      </c>
      <c r="BK106" s="207">
        <f>INDEX($A$102:$H$115,MATCH($L106,$B$102:$B$115,0),MATCH($BC$101,$A$102:$H$102,0))*고양시_Modal_split!K$3 * 0.01</f>
        <v>1.9411663138289831E-4</v>
      </c>
      <c r="BL106" s="207">
        <f>INDEX($A$102:$H$115,MATCH($L106,$B$102:$B$115,0),MATCH($BC$101,$A$102:$H$102,0))*고양시_Modal_split!L$3 * 0.01</f>
        <v>3.9082148451756856E-3</v>
      </c>
      <c r="BM106" s="207">
        <f>INDEX($A$102:$H$115,MATCH($L106,$B$102:$B$115,0),MATCH($BC$101,$A$102:$H$102,0))*고양시_Modal_split!M$3 * 0.01</f>
        <v>2.976455014537774E-4</v>
      </c>
      <c r="BN106" s="207">
        <f>INDEX($A$102:$H$115,MATCH($L106,$B$102:$B$115,0),MATCH($BC$101,$A$102:$H$102,0))*고양시_Modal_split!N$3 * 0.01</f>
        <v>1.2941108758859887E-4</v>
      </c>
      <c r="BO106" s="207">
        <f>INDEX($A$102:$H$115,MATCH($L106,$B$102:$B$115,0),MATCH($BC$101,$A$102:$H$102,0))*고양시_Modal_split!O$3 * 0.01</f>
        <v>2.3293995765947796E-4</v>
      </c>
      <c r="BP106" s="207">
        <f>INDEX($A$102:$H$115,MATCH($L106,$B$102:$B$115,0),MATCH($BC$101,$A$102:$H$102,0))*고양시_Modal_split!P$3 * 0.01</f>
        <v>0.12941108758859887</v>
      </c>
      <c r="BQ106" s="207">
        <f>INDEX($A$102:$H$115,MATCH($L106,$B$102:$B$115,0),MATCH($BQ$101,$A$102:$H$102,0))*고양시_Modal_split!C$3 * 0.01</f>
        <v>1.0266612948695516E-3</v>
      </c>
      <c r="BR106" s="207">
        <f>INDEX($A$102:$H$115,MATCH($L106,$B$102:$B$115,0),MATCH($BQ$101,$A$102:$H$102,0))*고양시_Modal_split!D$3 * 0.01</f>
        <v>0.17244243106326793</v>
      </c>
      <c r="BS106" s="207">
        <f>INDEX($A$102:$H$115,MATCH($L106,$B$102:$B$115,0),MATCH($BQ$101,$A$102:$H$102,0))*고양시_Modal_split!E$3 * 0.01</f>
        <v>2.0863224170741962E-2</v>
      </c>
      <c r="BT106" s="207">
        <f>INDEX($A$102:$H$115,MATCH($L106,$B$102:$B$115,0),MATCH($BQ$101,$A$102:$H$102,0))*고양시_Modal_split!F$3 * 0.01</f>
        <v>3.362315740697782E-2</v>
      </c>
      <c r="BU106" s="207">
        <f>INDEX($A$102:$H$115,MATCH($L106,$B$102:$B$115,0),MATCH($BQ$101,$A$102:$H$102,0))*고양시_Modal_split!G$3 * 0.01</f>
        <v>3.3733156831428131E-3</v>
      </c>
      <c r="BV106" s="207">
        <f>INDEX($A$102:$H$115,MATCH($L106,$B$102:$B$115,0),MATCH($BQ$101,$A$102:$H$102,0))*고양시_Modal_split!H$3 * 0.01</f>
        <v>3.6666474816769708E-5</v>
      </c>
      <c r="BW106" s="207">
        <f>INDEX($A$102:$H$115,MATCH($L106,$B$102:$B$115,0),MATCH($BQ$101,$A$102:$H$102,0))*고양시_Modal_split!I$3 * 0.01</f>
        <v>1.0193279999061977E-2</v>
      </c>
      <c r="BX106" s="207">
        <f>INDEX($A$102:$H$115,MATCH($L106,$B$102:$B$115,0),MATCH($BQ$101,$A$102:$H$102,0))*고양시_Modal_split!J$3 * 0.01</f>
        <v>0.11161274934224701</v>
      </c>
      <c r="BY106" s="207">
        <f>INDEX($A$102:$H$115,MATCH($L106,$B$102:$B$115,0),MATCH($BQ$101,$A$102:$H$102,0))*고양시_Modal_split!K$3 * 0.01</f>
        <v>5.4999712225154557E-4</v>
      </c>
      <c r="BZ106" s="207">
        <f>INDEX($A$102:$H$115,MATCH($L106,$B$102:$B$115,0),MATCH($BQ$101,$A$102:$H$102,0))*고양시_Modal_split!L$3 * 0.01</f>
        <v>1.1073275394664453E-2</v>
      </c>
      <c r="CA106" s="207">
        <f>INDEX($A$102:$H$115,MATCH($L106,$B$102:$B$115,0),MATCH($BQ$101,$A$102:$H$102,0))*고양시_Modal_split!M$3 * 0.01</f>
        <v>8.4332892078570329E-4</v>
      </c>
      <c r="CB106" s="207">
        <f>INDEX($A$102:$H$115,MATCH($L106,$B$102:$B$115,0),MATCH($BQ$101,$A$102:$H$102,0))*고양시_Modal_split!N$3 * 0.01</f>
        <v>3.6666474816769706E-4</v>
      </c>
      <c r="CC106" s="207">
        <f>INDEX($A$102:$H$115,MATCH($L106,$B$102:$B$115,0),MATCH($BQ$101,$A$102:$H$102,0))*고양시_Modal_split!O$3 * 0.01</f>
        <v>6.5999654670185473E-4</v>
      </c>
      <c r="CD106" s="207">
        <f>INDEX($A$102:$H$115,MATCH($L106,$B$102:$B$115,0),MATCH($BQ$101,$A$102:$H$102,0))*고양시_Modal_split!P$3 * 0.01</f>
        <v>0.36666474816769706</v>
      </c>
      <c r="CE106" s="304">
        <f t="shared" si="51"/>
        <v>3.5371199241095468</v>
      </c>
      <c r="CF106" s="304">
        <f t="shared" si="47"/>
        <v>594.10982153882878</v>
      </c>
      <c r="CG106" s="304">
        <f t="shared" si="47"/>
        <v>71.879329886369007</v>
      </c>
      <c r="CH106" s="304">
        <f t="shared" si="47"/>
        <v>115.84067751458768</v>
      </c>
      <c r="CI106" s="304">
        <f t="shared" si="47"/>
        <v>11.621965464931373</v>
      </c>
      <c r="CJ106" s="304">
        <f t="shared" si="47"/>
        <v>0.12632571157534098</v>
      </c>
      <c r="CK106" s="304">
        <f t="shared" si="47"/>
        <v>35.118547817944801</v>
      </c>
      <c r="CL106" s="304">
        <f t="shared" si="47"/>
        <v>384.53546603533812</v>
      </c>
      <c r="CM106" s="304">
        <f t="shared" si="47"/>
        <v>1.8948856736301147</v>
      </c>
      <c r="CN106" s="304">
        <f t="shared" si="47"/>
        <v>38.150364895752986</v>
      </c>
      <c r="CO106" s="304">
        <f t="shared" si="47"/>
        <v>2.9054913662328432</v>
      </c>
      <c r="CP106" s="304">
        <f t="shared" si="47"/>
        <v>1.26325711575341</v>
      </c>
      <c r="CQ106" s="304">
        <f t="shared" si="47"/>
        <v>2.2738628083561379</v>
      </c>
      <c r="CR106" s="304">
        <f t="shared" si="47"/>
        <v>1263.2571157534101</v>
      </c>
      <c r="CS106" s="305">
        <f t="shared" si="52"/>
        <v>0</v>
      </c>
      <c r="CV106" s="265"/>
      <c r="CW106" s="265" t="s">
        <v>671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58.135922531255922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4.8089022301216503E-4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0.13368748199738187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3.7331593885688474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359.09319760212941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3.7394665028279111E-3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1.0395716877861592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23.058929550466313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17.263750168664238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1.6575317314448002E-4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4.6079382134165445E-2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1.1085801724296407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4.4751495950675034E-2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4.4950013056130215E-7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1.2496103629604198E-4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2.8736873861585923E-3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0.13685907227243485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1.2735837032570235E-6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3.5405626950545246E-4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8.7883138052892475E-3</v>
      </c>
      <c r="DR106" s="270">
        <f t="shared" si="53"/>
        <v>434.67448087027265</v>
      </c>
      <c r="DS106" s="270">
        <f t="shared" si="48"/>
        <v>4.3878329828183748E-3</v>
      </c>
      <c r="DT106" s="270">
        <f t="shared" si="48"/>
        <v>1.219817569223508</v>
      </c>
      <c r="DU106" s="270">
        <f t="shared" si="48"/>
        <v>27.912331112656251</v>
      </c>
      <c r="DW106" s="278"/>
      <c r="DX106" s="278" t="s">
        <v>671</v>
      </c>
      <c r="DY106" s="281">
        <f t="shared" si="54"/>
        <v>462.58681198292891</v>
      </c>
      <c r="DZ106" s="281">
        <f t="shared" si="55"/>
        <v>1.2242054022063265</v>
      </c>
      <c r="EB106" s="278"/>
      <c r="EC106" s="278" t="s">
        <v>671</v>
      </c>
      <c r="ED106" s="281">
        <f t="shared" si="56"/>
        <v>462.58681198292891</v>
      </c>
      <c r="EE106" s="281">
        <f t="shared" si="49"/>
        <v>1.2242054022063265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7"/>
        <v>17.210627549939534</v>
      </c>
      <c r="ER106" s="308">
        <f t="shared" si="58"/>
        <v>4.5546787492018993E-2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59"/>
        <v>16.72012466476626</v>
      </c>
      <c r="EZ106" s="422">
        <f t="shared" si="60"/>
        <v>4.4248704048496457E-2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1"/>
        <v>16.72012466476626</v>
      </c>
      <c r="FJ106" s="308">
        <f t="shared" si="50"/>
        <v>4.4248704048496457E-2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673</v>
      </c>
      <c r="C107" s="400">
        <f>$AB65*KTDB_TripDistribution_2050!L$12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242.30918665457895</v>
      </c>
      <c r="D107" s="400">
        <f>$AB65*KTDB_TripDistribution_2050!M$12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1884.2285483507371</v>
      </c>
      <c r="E107" s="400">
        <f>$AB65*KTDB_TripDistribution_2050!N$12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83.519095727256115</v>
      </c>
      <c r="F107" s="400">
        <f>$AB65*KTDB_TripDistribution_2050!O$12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0.22649246298916939</v>
      </c>
      <c r="G107" s="400">
        <f>$AB65*KTDB_TripDistribution_2050!P$12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0.64172864513598016</v>
      </c>
      <c r="H107" s="400">
        <f>$AB65*KTDB_TripDistribution_2050!Q$12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2210.9250518406975</v>
      </c>
      <c r="J107" s="230">
        <f t="shared" si="46"/>
        <v>2210.9250518406975</v>
      </c>
      <c r="K107" s="206"/>
      <c r="L107" s="206" t="s">
        <v>673</v>
      </c>
      <c r="M107" s="206">
        <f>INDEX($A$102:$H$115,MATCH($L107,$B$102:$B$115,0),MATCH($M$101,$A$102:$H$102,0))*고양시_Modal_split!C$3 * 0.01</f>
        <v>0.67846572263282101</v>
      </c>
      <c r="N107" s="206">
        <f>INDEX($A$102:$H$115,MATCH($L107,$B$102:$B$115,0),MATCH($M$101,$A$102:$H$102,0))*고양시_Modal_split!D$3 * 0.01</f>
        <v>113.95801048364849</v>
      </c>
      <c r="O107" s="206">
        <f>INDEX($A$102:$H$115,MATCH($L107,$B$102:$B$115,0),MATCH($M$101,$A$102:$H$102,0))*고양시_Modal_split!E$3 * 0.01</f>
        <v>13.787392720645542</v>
      </c>
      <c r="P107" s="206">
        <f>INDEX($A$102:$H$115,MATCH($L107,$B$102:$B$115,0),MATCH($M$101,$A$102:$H$102,0))*고양시_Modal_split!F$3 * 0.01</f>
        <v>22.219752416224892</v>
      </c>
      <c r="Q107" s="206">
        <f>INDEX($A$102:$H$115,MATCH($L107,$B$102:$B$115,0),MATCH($M$101,$A$102:$H$102,0))*고양시_Modal_split!G$3 * 0.01</f>
        <v>2.229244517222126</v>
      </c>
      <c r="R107" s="206">
        <f>INDEX($A$102:$H$115,MATCH($L107,$B$102:$B$115,0),MATCH($M$101,$A$102:$H$102,0))*고양시_Modal_split!H$3 * 0.01</f>
        <v>2.4230918665457898E-2</v>
      </c>
      <c r="S107" s="206">
        <f>INDEX($A$102:$H$115,MATCH($L107,$B$102:$B$115,0),MATCH($M$101,$A$102:$H$102,0))*고양시_Modal_split!I$3 * 0.01</f>
        <v>6.7361953889972952</v>
      </c>
      <c r="T107" s="206">
        <f>INDEX($A$102:$H$115,MATCH($L107,$B$102:$B$115,0),MATCH($M$101,$A$102:$H$102,0))*고양시_Modal_split!J$3 * 0.01</f>
        <v>73.758916417653836</v>
      </c>
      <c r="U107" s="206">
        <f>INDEX($A$102:$H$115,MATCH($L107,$B$102:$B$115,0),MATCH($M$101,$A$102:$H$102,0))*고양시_Modal_split!K$3 * 0.01</f>
        <v>0.36346377998186841</v>
      </c>
      <c r="V107" s="206">
        <f>INDEX($A$102:$H$115,MATCH($L107,$B$102:$B$115,0),MATCH($M$101,$A$102:$H$102,0))*고양시_Modal_split!L$3 * 0.01</f>
        <v>7.3177374369682848</v>
      </c>
      <c r="W107" s="206">
        <f>INDEX($A$102:$H$115,MATCH($L107,$B$102:$B$115,0),MATCH($M$101,$A$102:$H$102,0))*고양시_Modal_split!M$3 * 0.01</f>
        <v>0.55731112930553151</v>
      </c>
      <c r="X107" s="206">
        <f>INDEX($A$102:$H$115,MATCH($L107,$B$102:$B$115,0),MATCH($M$101,$A$102:$H$102,0))*고양시_Modal_split!N$3 * 0.01</f>
        <v>0.24230918665457896</v>
      </c>
      <c r="Y107" s="206">
        <f>INDEX($A$102:$H$115,MATCH($L107,$B$102:$B$115,0),MATCH($M$101,$A$102:$H$102,0))*고양시_Modal_split!O$3 * 0.01</f>
        <v>0.43615653597824205</v>
      </c>
      <c r="Z107" s="209">
        <f>INDEX($A$102:$H$115,MATCH($L107,$B$102:$B$115,0),MATCH($M$101,$A$102:$H$102,0))*고양시_Modal_split!P$3 * 0.01</f>
        <v>242.30918665457895</v>
      </c>
      <c r="AA107" s="207">
        <f>INDEX($A$102:$H$115,MATCH($L107,$B$102:$B$115,0),MATCH($AA$101,$A$102:$H$102,0))*고양시_Modal_split!C$3 * 0.01</f>
        <v>5.2758399353820629</v>
      </c>
      <c r="AB107" s="207">
        <f>INDEX($A$102:$H$115,MATCH($L107,$B$102:$B$115,0),MATCH($AA$101,$A$102:$H$102,0))*고양시_Modal_split!D$3 * 0.01</f>
        <v>886.15268628935166</v>
      </c>
      <c r="AC107" s="207">
        <f>INDEX($A$102:$H$115,MATCH($L107,$B$102:$B$115,0),MATCH($AA$101,$A$102:$H$102,0))*고양시_Modal_split!E$3 * 0.01</f>
        <v>107.21260440115694</v>
      </c>
      <c r="AD107" s="207">
        <f>INDEX($A$102:$H$115,MATCH($L107,$B$102:$B$115,0),MATCH($AA$101,$A$102:$H$102,0))*고양시_Modal_split!F$3 * 0.01</f>
        <v>172.7837578837626</v>
      </c>
      <c r="AE107" s="207">
        <f>INDEX($A$102:$H$115,MATCH($L107,$B$102:$B$115,0),MATCH($AA$101,$A$102:$H$102,0))*고양시_Modal_split!G$3 * 0.01</f>
        <v>17.33490264482678</v>
      </c>
      <c r="AF107" s="207">
        <f>INDEX($A$102:$H$115,MATCH($L107,$B$102:$B$115,0),MATCH($AA$101,$A$102:$H$102,0))*고양시_Modal_split!H$3 * 0.01</f>
        <v>0.18842285483507371</v>
      </c>
      <c r="AG107" s="207">
        <f>INDEX($A$102:$H$115,MATCH($L107,$B$102:$B$115,0),MATCH($AA$101,$A$102:$H$102,0))*고양시_Modal_split!I$3 * 0.01</f>
        <v>52.381553644150493</v>
      </c>
      <c r="AH107" s="207">
        <f>INDEX($A$102:$H$115,MATCH($L107,$B$102:$B$115,0),MATCH($AA$101,$A$102:$H$102,0))*고양시_Modal_split!J$3 * 0.01</f>
        <v>573.55917011796441</v>
      </c>
      <c r="AI107" s="207">
        <f>INDEX($A$102:$H$115,MATCH($L107,$B$102:$B$115,0),MATCH($AA$101,$A$102:$H$102,0))*고양시_Modal_split!K$3 * 0.01</f>
        <v>2.8263428225261054</v>
      </c>
      <c r="AJ107" s="207">
        <f>INDEX($A$102:$H$115,MATCH($L107,$B$102:$B$115,0),MATCH($AA$101,$A$102:$H$102,0))*고양시_Modal_split!L$3 * 0.01</f>
        <v>56.90370216019226</v>
      </c>
      <c r="AK107" s="207">
        <f>INDEX($A$102:$H$115,MATCH($L107,$B$102:$B$115,0),MATCH($AA$101,$A$102:$H$102,0))*고양시_Modal_split!M$3 * 0.01</f>
        <v>4.333725661206695</v>
      </c>
      <c r="AL107" s="207">
        <f>INDEX($A$102:$H$115,MATCH($L107,$B$102:$B$115,0),MATCH($AA$101,$A$102:$H$102,0))*고양시_Modal_split!N$3 * 0.01</f>
        <v>1.8842285483507375</v>
      </c>
      <c r="AM107" s="207">
        <f>INDEX($A$102:$H$115,MATCH($L107,$B$102:$B$115,0),MATCH($AA$101,$A$102:$H$102,0))*고양시_Modal_split!O$3 * 0.01</f>
        <v>3.3916113870313267</v>
      </c>
      <c r="AN107" s="207">
        <f>INDEX($A$102:$H$115,MATCH($L107,$B$102:$B$115,0),MATCH($AA$101,$A$102:$H$102,0))*고양시_Modal_split!P$3 * 0.01</f>
        <v>1884.2285483507374</v>
      </c>
      <c r="AO107" s="303">
        <f>INDEX($A$102:$H$115,MATCH($L107,$B$102:$B$115,0),MATCH($AO$101,$A$102:$H$102,0))*고양시_Modal_split!C$3 * 0.01</f>
        <v>0.2338534680363171</v>
      </c>
      <c r="AP107" s="303">
        <f>INDEX($A$102:$H$115,MATCH($L107,$B$102:$B$115,0),MATCH($AO$101,$A$102:$H$102,0))*고양시_Modal_split!D$3 * 0.01</f>
        <v>39.279030720528553</v>
      </c>
      <c r="AQ107" s="303">
        <f>INDEX($A$102:$H$115,MATCH($L107,$B$102:$B$115,0),MATCH($AO$101,$A$102:$H$102,0))*고양시_Modal_split!E$3 * 0.01</f>
        <v>4.7522365468808729</v>
      </c>
      <c r="AR107" s="303">
        <f>INDEX($A$102:$H$115,MATCH($L107,$B$102:$B$115,0),MATCH($AO$101,$A$102:$H$102,0))*고양시_Modal_split!F$3 * 0.01</f>
        <v>7.6587010781893854</v>
      </c>
      <c r="AS107" s="303">
        <f>INDEX($A$102:$H$115,MATCH($L107,$B$102:$B$115,0),MATCH($AO$101,$A$102:$H$102,0))*고양시_Modal_split!G$3 * 0.01</f>
        <v>0.76837568069075612</v>
      </c>
      <c r="AT107" s="303">
        <f>INDEX($A$102:$H$115,MATCH($L107,$B$102:$B$115,0),MATCH($AO$101,$A$102:$H$102,0))*고양시_Modal_split!H$3 * 0.01</f>
        <v>8.3519095727256128E-3</v>
      </c>
      <c r="AU107" s="303">
        <f>INDEX($A$102:$H$115,MATCH($L107,$B$102:$B$115,0),MATCH($AO$101,$A$102:$H$102,0))*고양시_Modal_split!I$3 * 0.01</f>
        <v>2.3218308612177201</v>
      </c>
      <c r="AV107" s="303">
        <f>INDEX($A$102:$H$115,MATCH($L107,$B$102:$B$115,0),MATCH($AO$101,$A$102:$H$102,0))*고양시_Modal_split!J$3 * 0.01</f>
        <v>25.423212739376766</v>
      </c>
      <c r="AW107" s="303">
        <f>INDEX($A$102:$H$115,MATCH($L107,$B$102:$B$115,0),MATCH($AO$101,$A$102:$H$102,0))*고양시_Modal_split!K$3 * 0.01</f>
        <v>0.12527864359088417</v>
      </c>
      <c r="AX107" s="303">
        <f>INDEX($A$102:$H$115,MATCH($L107,$B$102:$B$115,0),MATCH($AO$101,$A$102:$H$102,0))*고양시_Modal_split!L$3 * 0.01</f>
        <v>2.5222766909631349</v>
      </c>
      <c r="AY107" s="303">
        <f>INDEX($A$102:$H$115,MATCH($L107,$B$102:$B$115,0),MATCH($AO$101,$A$102:$H$102,0))*고양시_Modal_split!M$3 * 0.01</f>
        <v>0.19209392017268903</v>
      </c>
      <c r="AZ107" s="303">
        <f>INDEX($A$102:$H$115,MATCH($L107,$B$102:$B$115,0),MATCH($AO$101,$A$102:$H$102,0))*고양시_Modal_split!N$3 * 0.01</f>
        <v>8.3519095727256118E-2</v>
      </c>
      <c r="BA107" s="207">
        <f>INDEX($A$102:$H$115,MATCH($L107,$B$102:$B$115,0),MATCH($AO$101,$A$102:$H$102,0))*고양시_Modal_split!O$3 * 0.01</f>
        <v>0.15033437230906102</v>
      </c>
      <c r="BB107" s="207">
        <f>INDEX($A$102:$H$115,MATCH($L107,$B$102:$B$115,0),MATCH($AO$101,$A$102:$H$102,0))*고양시_Modal_split!P$3 * 0.01</f>
        <v>83.519095727256115</v>
      </c>
      <c r="BC107" s="207">
        <f>INDEX($A$102:$H$115,MATCH($L107,$B$102:$B$115,0),MATCH($BC$101,$A$102:$H$102,0))*고양시_Modal_split!C$3 * 0.01</f>
        <v>6.3417889636967434E-4</v>
      </c>
      <c r="BD107" s="207">
        <f>INDEX($A$102:$H$115,MATCH($L107,$B$102:$B$115,0),MATCH($BC$101,$A$102:$H$102,0))*고양시_Modal_split!D$3 * 0.01</f>
        <v>0.10651940534380637</v>
      </c>
      <c r="BE107" s="207">
        <f>INDEX($A$102:$H$115,MATCH($L107,$B$102:$B$115,0),MATCH($BC$101,$A$102:$H$102,0))*고양시_Modal_split!E$3 * 0.01</f>
        <v>1.2887421144083738E-2</v>
      </c>
      <c r="BF107" s="207">
        <f>INDEX($A$102:$H$115,MATCH($L107,$B$102:$B$115,0),MATCH($BC$101,$A$102:$H$102,0))*고양시_Modal_split!F$3 * 0.01</f>
        <v>2.0769358856106833E-2</v>
      </c>
      <c r="BG107" s="207">
        <f>INDEX($A$102:$H$115,MATCH($L107,$B$102:$B$115,0),MATCH($BC$101,$A$102:$H$102,0))*고양시_Modal_split!G$3 * 0.01</f>
        <v>2.0837306595003582E-3</v>
      </c>
      <c r="BH107" s="207">
        <f>INDEX($A$102:$H$115,MATCH($L107,$B$102:$B$115,0),MATCH($BC$101,$A$102:$H$102,0))*고양시_Modal_split!H$3 * 0.01</f>
        <v>2.264924629891694E-5</v>
      </c>
      <c r="BI107" s="207">
        <f>INDEX($A$102:$H$115,MATCH($L107,$B$102:$B$115,0),MATCH($BC$101,$A$102:$H$102,0))*고양시_Modal_split!I$3 * 0.01</f>
        <v>6.2964904710989091E-3</v>
      </c>
      <c r="BJ107" s="207">
        <f>INDEX($A$102:$H$115,MATCH($L107,$B$102:$B$115,0),MATCH($BC$101,$A$102:$H$102,0))*고양시_Modal_split!J$3 * 0.01</f>
        <v>6.8944305733903172E-2</v>
      </c>
      <c r="BK107" s="207">
        <f>INDEX($A$102:$H$115,MATCH($L107,$B$102:$B$115,0),MATCH($BC$101,$A$102:$H$102,0))*고양시_Modal_split!K$3 * 0.01</f>
        <v>3.3973869448375411E-4</v>
      </c>
      <c r="BL107" s="207">
        <f>INDEX($A$102:$H$115,MATCH($L107,$B$102:$B$115,0),MATCH($BC$101,$A$102:$H$102,0))*고양시_Modal_split!L$3 * 0.01</f>
        <v>6.8400723822729164E-3</v>
      </c>
      <c r="BM107" s="207">
        <f>INDEX($A$102:$H$115,MATCH($L107,$B$102:$B$115,0),MATCH($BC$101,$A$102:$H$102,0))*고양시_Modal_split!M$3 * 0.01</f>
        <v>5.2093266487508955E-4</v>
      </c>
      <c r="BN107" s="207">
        <f>INDEX($A$102:$H$115,MATCH($L107,$B$102:$B$115,0),MATCH($BC$101,$A$102:$H$102,0))*고양시_Modal_split!N$3 * 0.01</f>
        <v>2.2649246298916942E-4</v>
      </c>
      <c r="BO107" s="207">
        <f>INDEX($A$102:$H$115,MATCH($L107,$B$102:$B$115,0),MATCH($BC$101,$A$102:$H$102,0))*고양시_Modal_split!O$3 * 0.01</f>
        <v>4.0768643338050492E-4</v>
      </c>
      <c r="BP107" s="207">
        <f>INDEX($A$102:$H$115,MATCH($L107,$B$102:$B$115,0),MATCH($BC$101,$A$102:$H$102,0))*고양시_Modal_split!P$3 * 0.01</f>
        <v>0.22649246298916939</v>
      </c>
      <c r="BQ107" s="207">
        <f>INDEX($A$102:$H$115,MATCH($L107,$B$102:$B$115,0),MATCH($BQ$101,$A$102:$H$102,0))*고양시_Modal_split!C$3 * 0.01</f>
        <v>1.7968402063807444E-3</v>
      </c>
      <c r="BR107" s="207">
        <f>INDEX($A$102:$H$115,MATCH($L107,$B$102:$B$115,0),MATCH($BQ$101,$A$102:$H$102,0))*고양시_Modal_split!D$3 * 0.01</f>
        <v>0.30180498180745147</v>
      </c>
      <c r="BS107" s="207">
        <f>INDEX($A$102:$H$115,MATCH($L107,$B$102:$B$115,0),MATCH($BQ$101,$A$102:$H$102,0))*고양시_Modal_split!E$3 * 0.01</f>
        <v>3.6514359908237266E-2</v>
      </c>
      <c r="BT107" s="207">
        <f>INDEX($A$102:$H$115,MATCH($L107,$B$102:$B$115,0),MATCH($BQ$101,$A$102:$H$102,0))*고양시_Modal_split!F$3 * 0.01</f>
        <v>5.8846516758969382E-2</v>
      </c>
      <c r="BU107" s="207">
        <f>INDEX($A$102:$H$115,MATCH($L107,$B$102:$B$115,0),MATCH($BQ$101,$A$102:$H$102,0))*고양시_Modal_split!G$3 * 0.01</f>
        <v>5.9039035352510174E-3</v>
      </c>
      <c r="BV107" s="207">
        <f>INDEX($A$102:$H$115,MATCH($L107,$B$102:$B$115,0),MATCH($BQ$101,$A$102:$H$102,0))*고양시_Modal_split!H$3 * 0.01</f>
        <v>6.4172864513598019E-5</v>
      </c>
      <c r="BW107" s="207">
        <f>INDEX($A$102:$H$115,MATCH($L107,$B$102:$B$115,0),MATCH($BQ$101,$A$102:$H$102,0))*고양시_Modal_split!I$3 * 0.01</f>
        <v>1.7840056334780249E-2</v>
      </c>
      <c r="BX107" s="207">
        <f>INDEX($A$102:$H$115,MATCH($L107,$B$102:$B$115,0),MATCH($BQ$101,$A$102:$H$102,0))*고양시_Modal_split!J$3 * 0.01</f>
        <v>0.19534219957939236</v>
      </c>
      <c r="BY107" s="207">
        <f>INDEX($A$102:$H$115,MATCH($L107,$B$102:$B$115,0),MATCH($BQ$101,$A$102:$H$102,0))*고양시_Modal_split!K$3 * 0.01</f>
        <v>9.6259296770397019E-4</v>
      </c>
      <c r="BZ107" s="207">
        <f>INDEX($A$102:$H$115,MATCH($L107,$B$102:$B$115,0),MATCH($BQ$101,$A$102:$H$102,0))*고양시_Modal_split!L$3 * 0.01</f>
        <v>1.9380205083106603E-2</v>
      </c>
      <c r="CA107" s="207">
        <f>INDEX($A$102:$H$115,MATCH($L107,$B$102:$B$115,0),MATCH($BQ$101,$A$102:$H$102,0))*고양시_Modal_split!M$3 * 0.01</f>
        <v>1.4759758838127543E-3</v>
      </c>
      <c r="CB107" s="207">
        <f>INDEX($A$102:$H$115,MATCH($L107,$B$102:$B$115,0),MATCH($BQ$101,$A$102:$H$102,0))*고양시_Modal_split!N$3 * 0.01</f>
        <v>6.4172864513598027E-4</v>
      </c>
      <c r="CC107" s="207">
        <f>INDEX($A$102:$H$115,MATCH($L107,$B$102:$B$115,0),MATCH($BQ$101,$A$102:$H$102,0))*고양시_Modal_split!O$3 * 0.01</f>
        <v>1.1551115612447643E-3</v>
      </c>
      <c r="CD107" s="207">
        <f>INDEX($A$102:$H$115,MATCH($L107,$B$102:$B$115,0),MATCH($BQ$101,$A$102:$H$102,0))*고양시_Modal_split!P$3 * 0.01</f>
        <v>0.64172864513598016</v>
      </c>
      <c r="CE107" s="304">
        <f t="shared" si="51"/>
        <v>6.1905901451539513</v>
      </c>
      <c r="CF107" s="304">
        <f t="shared" si="47"/>
        <v>1039.7980518806799</v>
      </c>
      <c r="CG107" s="304">
        <f t="shared" si="47"/>
        <v>125.80163544973567</v>
      </c>
      <c r="CH107" s="304">
        <f t="shared" si="47"/>
        <v>202.74182725379197</v>
      </c>
      <c r="CI107" s="304">
        <f t="shared" si="47"/>
        <v>20.340510476934412</v>
      </c>
      <c r="CJ107" s="304">
        <f t="shared" si="47"/>
        <v>0.22109250518406973</v>
      </c>
      <c r="CK107" s="304">
        <f t="shared" si="47"/>
        <v>61.463716441171393</v>
      </c>
      <c r="CL107" s="304">
        <f t="shared" si="47"/>
        <v>673.00558578030837</v>
      </c>
      <c r="CM107" s="304">
        <f t="shared" si="47"/>
        <v>3.3163875777610459</v>
      </c>
      <c r="CN107" s="304">
        <f t="shared" si="47"/>
        <v>66.769936565589063</v>
      </c>
      <c r="CO107" s="304">
        <f t="shared" si="47"/>
        <v>5.085127619233603</v>
      </c>
      <c r="CP107" s="304">
        <f t="shared" si="47"/>
        <v>2.210925051840698</v>
      </c>
      <c r="CQ107" s="304">
        <f t="shared" si="47"/>
        <v>3.9796650933132551</v>
      </c>
      <c r="CR107" s="304">
        <f t="shared" si="47"/>
        <v>2210.9250518406975</v>
      </c>
      <c r="CS107" s="305">
        <f t="shared" si="52"/>
        <v>0</v>
      </c>
      <c r="CV107" s="265"/>
      <c r="CW107" s="265" t="s">
        <v>673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101.74822364611471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8.4164357990475507E-4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0.2339769152135219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6.5336941401502537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628.47708247471758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6.5447327139657417E-3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1.8194356944824763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40.357235574604445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30.214639015791192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2.9009758849342176E-4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8.064712960117125E-2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1.9402128392024114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7.8323092164563499E-2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7.867053247279243E-7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2.1870408027436296E-4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5.0294649869653792E-3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0.23952776333924719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2.228998420062453E-6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6.1966156077736191E-4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1.5381115145322701E-2</v>
      </c>
      <c r="DR107" s="270">
        <f t="shared" si="53"/>
        <v>760.75779599212717</v>
      </c>
      <c r="DS107" s="270">
        <f t="shared" si="48"/>
        <v>7.6794895861087096E-3</v>
      </c>
      <c r="DT107" s="270">
        <f t="shared" si="48"/>
        <v>2.134898104938221</v>
      </c>
      <c r="DU107" s="270">
        <f t="shared" si="48"/>
        <v>48.8515531340894</v>
      </c>
      <c r="DW107" s="278"/>
      <c r="DX107" s="278" t="s">
        <v>673</v>
      </c>
      <c r="DY107" s="281">
        <f t="shared" si="54"/>
        <v>809.60934912621656</v>
      </c>
      <c r="DZ107" s="281">
        <f t="shared" si="55"/>
        <v>2.1425775945243295</v>
      </c>
      <c r="EB107" s="278"/>
      <c r="EC107" s="278" t="s">
        <v>673</v>
      </c>
      <c r="ED107" s="281">
        <f t="shared" si="56"/>
        <v>809.60934912621656</v>
      </c>
      <c r="EE107" s="281">
        <f t="shared" si="49"/>
        <v>2.1425775945243295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7"/>
        <v>21.677645169498813</v>
      </c>
      <c r="ER107" s="308">
        <f t="shared" si="58"/>
        <v>5.7368454171563506E-2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59"/>
        <v>21.059832282168099</v>
      </c>
      <c r="EZ107" s="422">
        <f t="shared" si="60"/>
        <v>5.5733453227673944E-2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1"/>
        <v>21.059832282168099</v>
      </c>
      <c r="FJ107" s="308">
        <f t="shared" si="50"/>
        <v>5.5733453227673944E-2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80.868409066759284</v>
      </c>
      <c r="D108" s="400">
        <f>$AB66*KTDB_TripDistribution_2050!M$12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628.84353303743796</v>
      </c>
      <c r="E108" s="400">
        <f>$AB66*KTDB_TripDistribution_2050!N$12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27.873711646705928</v>
      </c>
      <c r="F108" s="400">
        <f>$AB66*KTDB_TripDistribution_2050!O$12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7.5589726499541529E-2</v>
      </c>
      <c r="G108" s="400">
        <f>$AB66*KTDB_TripDistribution_2050!P$12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0.21417089174870119</v>
      </c>
      <c r="H108" s="400">
        <f>$AB66*KTDB_TripDistribution_2050!Q$12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737.87541436915137</v>
      </c>
      <c r="K108" s="206"/>
      <c r="L108" s="206" t="s">
        <v>13</v>
      </c>
      <c r="M108" s="206">
        <f>INDEX($A$102:$H$115,MATCH($L108,$B$102:$B$115,0),MATCH($M$101,$A$102:$H$102,0))*고양시_Modal_split!C$3 * 0.01</f>
        <v>0.226431545386926</v>
      </c>
      <c r="N108" s="206">
        <f>INDEX($A$102:$H$115,MATCH($L108,$B$102:$B$115,0),MATCH($M$101,$A$102:$H$102,0))*고양시_Modal_split!D$3 * 0.01</f>
        <v>38.032412784096891</v>
      </c>
      <c r="O108" s="206">
        <f>INDEX($A$102:$H$115,MATCH($L108,$B$102:$B$115,0),MATCH($M$101,$A$102:$H$102,0))*고양시_Modal_split!E$3 * 0.01</f>
        <v>4.601412475898603</v>
      </c>
      <c r="P108" s="206">
        <f>INDEX($A$102:$H$115,MATCH($L108,$B$102:$B$115,0),MATCH($M$101,$A$102:$H$102,0))*고양시_Modal_split!F$3 * 0.01</f>
        <v>7.415633111421827</v>
      </c>
      <c r="Q108" s="206">
        <f>INDEX($A$102:$H$115,MATCH($L108,$B$102:$B$115,0),MATCH($M$101,$A$102:$H$102,0))*고양시_Modal_split!G$3 * 0.01</f>
        <v>0.74398936341418531</v>
      </c>
      <c r="R108" s="206">
        <f>INDEX($A$102:$H$115,MATCH($L108,$B$102:$B$115,0),MATCH($M$101,$A$102:$H$102,0))*고양시_Modal_split!H$3 * 0.01</f>
        <v>8.0868409066759284E-3</v>
      </c>
      <c r="S108" s="206">
        <f>INDEX($A$102:$H$115,MATCH($L108,$B$102:$B$115,0),MATCH($M$101,$A$102:$H$102,0))*고양시_Modal_split!I$3 * 0.01</f>
        <v>2.248141772055908</v>
      </c>
      <c r="T108" s="206">
        <f>INDEX($A$102:$H$115,MATCH($L108,$B$102:$B$115,0),MATCH($M$101,$A$102:$H$102,0))*고양시_Modal_split!J$3 * 0.01</f>
        <v>24.616343719921531</v>
      </c>
      <c r="U108" s="206">
        <f>INDEX($A$102:$H$115,MATCH($L108,$B$102:$B$115,0),MATCH($M$101,$A$102:$H$102,0))*고양시_Modal_split!K$3 * 0.01</f>
        <v>0.12130261360013891</v>
      </c>
      <c r="V108" s="206">
        <f>INDEX($A$102:$H$115,MATCH($L108,$B$102:$B$115,0),MATCH($M$101,$A$102:$H$102,0))*고양시_Modal_split!L$3 * 0.01</f>
        <v>2.4422259538161306</v>
      </c>
      <c r="W108" s="206">
        <f>INDEX($A$102:$H$115,MATCH($L108,$B$102:$B$115,0),MATCH($M$101,$A$102:$H$102,0))*고양시_Modal_split!M$3 * 0.01</f>
        <v>0.18599734085354633</v>
      </c>
      <c r="X108" s="206">
        <f>INDEX($A$102:$H$115,MATCH($L108,$B$102:$B$115,0),MATCH($M$101,$A$102:$H$102,0))*고양시_Modal_split!N$3 * 0.01</f>
        <v>8.0868409066759295E-2</v>
      </c>
      <c r="Y108" s="206">
        <f>INDEX($A$102:$H$115,MATCH($L108,$B$102:$B$115,0),MATCH($M$101,$A$102:$H$102,0))*고양시_Modal_split!O$3 * 0.01</f>
        <v>0.14556313632016671</v>
      </c>
      <c r="Z108" s="209">
        <f>INDEX($A$102:$H$115,MATCH($L108,$B$102:$B$115,0),MATCH($M$101,$A$102:$H$102,0))*고양시_Modal_split!P$3 * 0.01</f>
        <v>80.868409066759284</v>
      </c>
      <c r="AA108" s="207">
        <f>INDEX($A$102:$H$115,MATCH($L108,$B$102:$B$115,0),MATCH($AA$101,$A$102:$H$102,0))*고양시_Modal_split!C$3 * 0.01</f>
        <v>1.7607618925048261</v>
      </c>
      <c r="AB108" s="207">
        <f>INDEX($A$102:$H$115,MATCH($L108,$B$102:$B$115,0),MATCH($AA$101,$A$102:$H$102,0))*고양시_Modal_split!D$3 * 0.01</f>
        <v>295.74511358750709</v>
      </c>
      <c r="AC108" s="207">
        <f>INDEX($A$102:$H$115,MATCH($L108,$B$102:$B$115,0),MATCH($AA$101,$A$102:$H$102,0))*고양시_Modal_split!E$3 * 0.01</f>
        <v>35.781197029830217</v>
      </c>
      <c r="AD108" s="207">
        <f>INDEX($A$102:$H$115,MATCH($L108,$B$102:$B$115,0),MATCH($AA$101,$A$102:$H$102,0))*고양시_Modal_split!F$3 * 0.01</f>
        <v>57.664951979533065</v>
      </c>
      <c r="AE108" s="207">
        <f>INDEX($A$102:$H$115,MATCH($L108,$B$102:$B$115,0),MATCH($AA$101,$A$102:$H$102,0))*고양시_Modal_split!G$3 * 0.01</f>
        <v>5.7853605039444291</v>
      </c>
      <c r="AF108" s="207">
        <f>INDEX($A$102:$H$115,MATCH($L108,$B$102:$B$115,0),MATCH($AA$101,$A$102:$H$102,0))*고양시_Modal_split!H$3 * 0.01</f>
        <v>6.2884353303743798E-2</v>
      </c>
      <c r="AG108" s="207">
        <f>INDEX($A$102:$H$115,MATCH($L108,$B$102:$B$115,0),MATCH($AA$101,$A$102:$H$102,0))*고양시_Modal_split!I$3 * 0.01</f>
        <v>17.481850218440776</v>
      </c>
      <c r="AH108" s="207">
        <f>INDEX($A$102:$H$115,MATCH($L108,$B$102:$B$115,0),MATCH($AA$101,$A$102:$H$102,0))*고양시_Modal_split!J$3 * 0.01</f>
        <v>191.41997145659616</v>
      </c>
      <c r="AI108" s="207">
        <f>INDEX($A$102:$H$115,MATCH($L108,$B$102:$B$115,0),MATCH($AA$101,$A$102:$H$102,0))*고양시_Modal_split!K$3 * 0.01</f>
        <v>0.94326529955615701</v>
      </c>
      <c r="AJ108" s="207">
        <f>INDEX($A$102:$H$115,MATCH($L108,$B$102:$B$115,0),MATCH($AA$101,$A$102:$H$102,0))*고양시_Modal_split!L$3 * 0.01</f>
        <v>18.991074697730625</v>
      </c>
      <c r="AK108" s="207">
        <f>INDEX($A$102:$H$115,MATCH($L108,$B$102:$B$115,0),MATCH($AA$101,$A$102:$H$102,0))*고양시_Modal_split!M$3 * 0.01</f>
        <v>1.4463401259861073</v>
      </c>
      <c r="AL108" s="207">
        <f>INDEX($A$102:$H$115,MATCH($L108,$B$102:$B$115,0),MATCH($AA$101,$A$102:$H$102,0))*고양시_Modal_split!N$3 * 0.01</f>
        <v>0.62884353303743801</v>
      </c>
      <c r="AM108" s="207">
        <f>INDEX($A$102:$H$115,MATCH($L108,$B$102:$B$115,0),MATCH($AA$101,$A$102:$H$102,0))*고양시_Modal_split!O$3 * 0.01</f>
        <v>1.1319183594673883</v>
      </c>
      <c r="AN108" s="207">
        <f>INDEX($A$102:$H$115,MATCH($L108,$B$102:$B$115,0),MATCH($AA$101,$A$102:$H$102,0))*고양시_Modal_split!P$3 * 0.01</f>
        <v>628.84353303743796</v>
      </c>
      <c r="AO108" s="303">
        <f>INDEX($A$102:$H$115,MATCH($L108,$B$102:$B$115,0),MATCH($AO$101,$A$102:$H$102,0))*고양시_Modal_split!C$3 * 0.01</f>
        <v>7.8046392610776588E-2</v>
      </c>
      <c r="AP108" s="303">
        <f>INDEX($A$102:$H$115,MATCH($L108,$B$102:$B$115,0),MATCH($AO$101,$A$102:$H$102,0))*고양시_Modal_split!D$3 * 0.01</f>
        <v>13.109006587445799</v>
      </c>
      <c r="AQ108" s="303">
        <f>INDEX($A$102:$H$115,MATCH($L108,$B$102:$B$115,0),MATCH($AO$101,$A$102:$H$102,0))*고양시_Modal_split!E$3 * 0.01</f>
        <v>1.5860141926975673</v>
      </c>
      <c r="AR108" s="303">
        <f>INDEX($A$102:$H$115,MATCH($L108,$B$102:$B$115,0),MATCH($AO$101,$A$102:$H$102,0))*고양시_Modal_split!F$3 * 0.01</f>
        <v>2.5560193580029336</v>
      </c>
      <c r="AS108" s="303">
        <f>INDEX($A$102:$H$115,MATCH($L108,$B$102:$B$115,0),MATCH($AO$101,$A$102:$H$102,0))*고양시_Modal_split!G$3 * 0.01</f>
        <v>0.25643814714969454</v>
      </c>
      <c r="AT108" s="303">
        <f>INDEX($A$102:$H$115,MATCH($L108,$B$102:$B$115,0),MATCH($AO$101,$A$102:$H$102,0))*고양시_Modal_split!H$3 * 0.01</f>
        <v>2.787371164670593E-3</v>
      </c>
      <c r="AU108" s="303">
        <f>INDEX($A$102:$H$115,MATCH($L108,$B$102:$B$115,0),MATCH($AO$101,$A$102:$H$102,0))*고양시_Modal_split!I$3 * 0.01</f>
        <v>0.77488918377842486</v>
      </c>
      <c r="AV108" s="303">
        <f>INDEX($A$102:$H$115,MATCH($L108,$B$102:$B$115,0),MATCH($AO$101,$A$102:$H$102,0))*고양시_Modal_split!J$3 * 0.01</f>
        <v>8.4847578252572848</v>
      </c>
      <c r="AW108" s="303">
        <f>INDEX($A$102:$H$115,MATCH($L108,$B$102:$B$115,0),MATCH($AO$101,$A$102:$H$102,0))*고양시_Modal_split!K$3 * 0.01</f>
        <v>4.1810567470058894E-2</v>
      </c>
      <c r="AX108" s="303">
        <f>INDEX($A$102:$H$115,MATCH($L108,$B$102:$B$115,0),MATCH($AO$101,$A$102:$H$102,0))*고양시_Modal_split!L$3 * 0.01</f>
        <v>0.84178609173051899</v>
      </c>
      <c r="AY108" s="303">
        <f>INDEX($A$102:$H$115,MATCH($L108,$B$102:$B$115,0),MATCH($AO$101,$A$102:$H$102,0))*고양시_Modal_split!M$3 * 0.01</f>
        <v>6.4109536787423635E-2</v>
      </c>
      <c r="AZ108" s="303">
        <f>INDEX($A$102:$H$115,MATCH($L108,$B$102:$B$115,0),MATCH($AO$101,$A$102:$H$102,0))*고양시_Modal_split!N$3 * 0.01</f>
        <v>2.7873711646705931E-2</v>
      </c>
      <c r="BA108" s="207">
        <f>INDEX($A$102:$H$115,MATCH($L108,$B$102:$B$115,0),MATCH($AO$101,$A$102:$H$102,0))*고양시_Modal_split!O$3 * 0.01</f>
        <v>5.0172680964070668E-2</v>
      </c>
      <c r="BB108" s="207">
        <f>INDEX($A$102:$H$115,MATCH($L108,$B$102:$B$115,0),MATCH($AO$101,$A$102:$H$102,0))*고양시_Modal_split!P$3 * 0.01</f>
        <v>27.873711646705928</v>
      </c>
      <c r="BC108" s="207">
        <f>INDEX($A$102:$H$115,MATCH($L108,$B$102:$B$115,0),MATCH($BC$101,$A$102:$H$102,0))*고양시_Modal_split!C$3 * 0.01</f>
        <v>2.1165123419871626E-4</v>
      </c>
      <c r="BD108" s="207">
        <f>INDEX($A$102:$H$115,MATCH($L108,$B$102:$B$115,0),MATCH($BC$101,$A$102:$H$102,0))*고양시_Modal_split!D$3 * 0.01</f>
        <v>3.5549848372734387E-2</v>
      </c>
      <c r="BE108" s="207">
        <f>INDEX($A$102:$H$115,MATCH($L108,$B$102:$B$115,0),MATCH($BC$101,$A$102:$H$102,0))*고양시_Modal_split!E$3 * 0.01</f>
        <v>4.3010554378239124E-3</v>
      </c>
      <c r="BF108" s="207">
        <f>INDEX($A$102:$H$115,MATCH($L108,$B$102:$B$115,0),MATCH($BC$101,$A$102:$H$102,0))*고양시_Modal_split!F$3 * 0.01</f>
        <v>6.9315779200079591E-3</v>
      </c>
      <c r="BG108" s="207">
        <f>INDEX($A$102:$H$115,MATCH($L108,$B$102:$B$115,0),MATCH($BC$101,$A$102:$H$102,0))*고양시_Modal_split!G$3 * 0.01</f>
        <v>6.9542548379578203E-4</v>
      </c>
      <c r="BH108" s="207">
        <f>INDEX($A$102:$H$115,MATCH($L108,$B$102:$B$115,0),MATCH($BC$101,$A$102:$H$102,0))*고양시_Modal_split!H$3 * 0.01</f>
        <v>7.5589726499541531E-6</v>
      </c>
      <c r="BI108" s="207">
        <f>INDEX($A$102:$H$115,MATCH($L108,$B$102:$B$115,0),MATCH($BC$101,$A$102:$H$102,0))*고양시_Modal_split!I$3 * 0.01</f>
        <v>2.1013943966872546E-3</v>
      </c>
      <c r="BJ108" s="207">
        <f>INDEX($A$102:$H$115,MATCH($L108,$B$102:$B$115,0),MATCH($BC$101,$A$102:$H$102,0))*고양시_Modal_split!J$3 * 0.01</f>
        <v>2.3009512746460441E-2</v>
      </c>
      <c r="BK108" s="207">
        <f>INDEX($A$102:$H$115,MATCH($L108,$B$102:$B$115,0),MATCH($BC$101,$A$102:$H$102,0))*고양시_Modal_split!K$3 * 0.01</f>
        <v>1.1338458974931229E-4</v>
      </c>
      <c r="BL108" s="207">
        <f>INDEX($A$102:$H$115,MATCH($L108,$B$102:$B$115,0),MATCH($BC$101,$A$102:$H$102,0))*고양시_Modal_split!L$3 * 0.01</f>
        <v>2.2828097402861542E-3</v>
      </c>
      <c r="BM108" s="207">
        <f>INDEX($A$102:$H$115,MATCH($L108,$B$102:$B$115,0),MATCH($BC$101,$A$102:$H$102,0))*고양시_Modal_split!M$3 * 0.01</f>
        <v>1.7385637094894551E-4</v>
      </c>
      <c r="BN108" s="207">
        <f>INDEX($A$102:$H$115,MATCH($L108,$B$102:$B$115,0),MATCH($BC$101,$A$102:$H$102,0))*고양시_Modal_split!N$3 * 0.01</f>
        <v>7.558972649954154E-5</v>
      </c>
      <c r="BO108" s="207">
        <f>INDEX($A$102:$H$115,MATCH($L108,$B$102:$B$115,0),MATCH($BC$101,$A$102:$H$102,0))*고양시_Modal_split!O$3 * 0.01</f>
        <v>1.3606150769917476E-4</v>
      </c>
      <c r="BP108" s="207">
        <f>INDEX($A$102:$H$115,MATCH($L108,$B$102:$B$115,0),MATCH($BC$101,$A$102:$H$102,0))*고양시_Modal_split!P$3 * 0.01</f>
        <v>7.5589726499541529E-2</v>
      </c>
      <c r="BQ108" s="207">
        <f>INDEX($A$102:$H$115,MATCH($L108,$B$102:$B$115,0),MATCH($BQ$101,$A$102:$H$102,0))*고양시_Modal_split!C$3 * 0.01</f>
        <v>5.9967849689636322E-4</v>
      </c>
      <c r="BR108" s="207">
        <f>INDEX($A$102:$H$115,MATCH($L108,$B$102:$B$115,0),MATCH($BQ$101,$A$102:$H$102,0))*고양시_Modal_split!D$3 * 0.01</f>
        <v>0.10072457038941418</v>
      </c>
      <c r="BS108" s="207">
        <f>INDEX($A$102:$H$115,MATCH($L108,$B$102:$B$115,0),MATCH($BQ$101,$A$102:$H$102,0))*고양시_Modal_split!E$3 * 0.01</f>
        <v>1.2186323740501097E-2</v>
      </c>
      <c r="BT108" s="207">
        <f>INDEX($A$102:$H$115,MATCH($L108,$B$102:$B$115,0),MATCH($BQ$101,$A$102:$H$102,0))*고양시_Modal_split!F$3 * 0.01</f>
        <v>1.9639470773355899E-2</v>
      </c>
      <c r="BU108" s="207">
        <f>INDEX($A$102:$H$115,MATCH($L108,$B$102:$B$115,0),MATCH($BQ$101,$A$102:$H$102,0))*고양시_Modal_split!G$3 * 0.01</f>
        <v>1.9703722040880509E-3</v>
      </c>
      <c r="BV108" s="207">
        <f>INDEX($A$102:$H$115,MATCH($L108,$B$102:$B$115,0),MATCH($BQ$101,$A$102:$H$102,0))*고양시_Modal_split!H$3 * 0.01</f>
        <v>2.1417089174870123E-5</v>
      </c>
      <c r="BW108" s="207">
        <f>INDEX($A$102:$H$115,MATCH($L108,$B$102:$B$115,0),MATCH($BQ$101,$A$102:$H$102,0))*고양시_Modal_split!I$3 * 0.01</f>
        <v>5.9539507906138925E-3</v>
      </c>
      <c r="BX108" s="207">
        <f>INDEX($A$102:$H$115,MATCH($L108,$B$102:$B$115,0),MATCH($BQ$101,$A$102:$H$102,0))*고양시_Modal_split!J$3 * 0.01</f>
        <v>6.5193619448304652E-2</v>
      </c>
      <c r="BY108" s="207">
        <f>INDEX($A$102:$H$115,MATCH($L108,$B$102:$B$115,0),MATCH($BQ$101,$A$102:$H$102,0))*고양시_Modal_split!K$3 * 0.01</f>
        <v>3.2125633762305176E-4</v>
      </c>
      <c r="BZ108" s="207">
        <f>INDEX($A$102:$H$115,MATCH($L108,$B$102:$B$115,0),MATCH($BQ$101,$A$102:$H$102,0))*고양시_Modal_split!L$3 * 0.01</f>
        <v>6.4679609308107757E-3</v>
      </c>
      <c r="CA108" s="207">
        <f>INDEX($A$102:$H$115,MATCH($L108,$B$102:$B$115,0),MATCH($BQ$101,$A$102:$H$102,0))*고양시_Modal_split!M$3 * 0.01</f>
        <v>4.9259305102201272E-4</v>
      </c>
      <c r="CB108" s="207">
        <f>INDEX($A$102:$H$115,MATCH($L108,$B$102:$B$115,0),MATCH($BQ$101,$A$102:$H$102,0))*고양시_Modal_split!N$3 * 0.01</f>
        <v>2.1417089174870119E-4</v>
      </c>
      <c r="CC108" s="207">
        <f>INDEX($A$102:$H$115,MATCH($L108,$B$102:$B$115,0),MATCH($BQ$101,$A$102:$H$102,0))*고양시_Modal_split!O$3 * 0.01</f>
        <v>3.8550760514766212E-4</v>
      </c>
      <c r="CD108" s="207">
        <f>INDEX($A$102:$H$115,MATCH($L108,$B$102:$B$115,0),MATCH($BQ$101,$A$102:$H$102,0))*고양시_Modal_split!P$3 * 0.01</f>
        <v>0.21417089174870119</v>
      </c>
      <c r="CE108" s="304">
        <f t="shared" si="51"/>
        <v>2.0660511602336236</v>
      </c>
      <c r="CF108" s="304">
        <f t="shared" si="47"/>
        <v>347.02280737781189</v>
      </c>
      <c r="CG108" s="304">
        <f t="shared" si="47"/>
        <v>41.985111077604714</v>
      </c>
      <c r="CH108" s="304">
        <f t="shared" si="47"/>
        <v>67.663175497651196</v>
      </c>
      <c r="CI108" s="304">
        <f t="shared" si="47"/>
        <v>6.7884538121961926</v>
      </c>
      <c r="CJ108" s="304">
        <f t="shared" si="47"/>
        <v>7.3787541436915141E-2</v>
      </c>
      <c r="CK108" s="304">
        <f t="shared" si="47"/>
        <v>20.512936519462407</v>
      </c>
      <c r="CL108" s="304">
        <f t="shared" si="47"/>
        <v>224.60927613396973</v>
      </c>
      <c r="CM108" s="304">
        <f t="shared" si="47"/>
        <v>1.1068131215537274</v>
      </c>
      <c r="CN108" s="304">
        <f t="shared" si="47"/>
        <v>22.28383751394837</v>
      </c>
      <c r="CO108" s="304">
        <f t="shared" si="47"/>
        <v>1.6971134530490481</v>
      </c>
      <c r="CP108" s="304">
        <f t="shared" si="47"/>
        <v>0.73787541436915149</v>
      </c>
      <c r="CQ108" s="304">
        <f t="shared" si="47"/>
        <v>1.3281757458644723</v>
      </c>
      <c r="CR108" s="304">
        <f t="shared" si="47"/>
        <v>737.87541436915149</v>
      </c>
      <c r="CS108" s="305">
        <f t="shared" si="52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33.95751141437222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2.8089061850211633E-4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7.808759194358833E-2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2.1805588873358306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209.74830750887028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2.1842429073895032E-3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0.60721952825428194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13.468847303355053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10.083851221112154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9.6817338126800733E-5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2.6915219999250603E-2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0.64752776286962999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2.613959439171646E-2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2.6255549322522241E-7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7.2990427116611831E-5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1.6785365737398191E-3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7.9940135229693787E-2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7.4390723080479761E-7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2.0680621016373369E-4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5.1333023260402982E-3</v>
      </c>
      <c r="DR108" s="270">
        <f t="shared" si="53"/>
        <v>253.89574987397606</v>
      </c>
      <c r="DS108" s="270">
        <f t="shared" si="48"/>
        <v>2.5629573267424506E-3</v>
      </c>
      <c r="DT108" s="270">
        <f t="shared" si="48"/>
        <v>0.71250213683440122</v>
      </c>
      <c r="DU108" s="270">
        <f t="shared" si="48"/>
        <v>16.303745792460294</v>
      </c>
      <c r="DW108" s="278"/>
      <c r="DX108" s="278" t="s">
        <v>13</v>
      </c>
      <c r="DY108" s="281">
        <f t="shared" si="54"/>
        <v>270.19949566643635</v>
      </c>
      <c r="DZ108" s="281">
        <f t="shared" si="55"/>
        <v>0.71506509416114372</v>
      </c>
      <c r="EB108" s="278"/>
      <c r="EC108" s="278" t="s">
        <v>13</v>
      </c>
      <c r="ED108" s="281">
        <f t="shared" si="56"/>
        <v>270.19949566643635</v>
      </c>
      <c r="EE108" s="281">
        <f t="shared" si="49"/>
        <v>0.71506509416114372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7"/>
        <v>60.062011841670184</v>
      </c>
      <c r="ER108" s="308">
        <f t="shared" si="58"/>
        <v>0.15895014180963388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59"/>
        <v>58.350244504182584</v>
      </c>
      <c r="EZ108" s="422">
        <f t="shared" si="60"/>
        <v>0.15442006276805931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1"/>
        <v>58.350244504182584</v>
      </c>
      <c r="FJ108" s="308">
        <f t="shared" si="50"/>
        <v>0.15442006276805931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1420.1558378087443</v>
      </c>
      <c r="D109" s="400">
        <f>$AB67*KTDB_TripDistribution_2050!M$12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11043.321178411577</v>
      </c>
      <c r="E109" s="400">
        <f>$AB67*KTDB_TripDistribution_2050!N$12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489.49911063278614</v>
      </c>
      <c r="F109" s="400">
        <f>$AB67*KTDB_TripDistribution_2050!O$12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1.3274552152753534</v>
      </c>
      <c r="G109" s="400">
        <f>$AB67*KTDB_TripDistribution_2050!P$12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3.7611231099468374</v>
      </c>
      <c r="H109" s="400">
        <f>$AB67*KTDB_TripDistribution_2050!Q$12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12958.064705178331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3.9764363458644834</v>
      </c>
      <c r="N109" s="206">
        <f>INDEX($A$102:$H$115,MATCH($L109,$B$102:$B$115,0),MATCH($M$101,$A$102:$H$102,0))*고양시_Modal_split!D$3 * 0.01</f>
        <v>667.89929052145249</v>
      </c>
      <c r="O109" s="206">
        <f>INDEX($A$102:$H$115,MATCH($L109,$B$102:$B$115,0),MATCH($M$101,$A$102:$H$102,0))*고양시_Modal_split!E$3 * 0.01</f>
        <v>80.806867171317549</v>
      </c>
      <c r="P109" s="206">
        <f>INDEX($A$102:$H$115,MATCH($L109,$B$102:$B$115,0),MATCH($M$101,$A$102:$H$102,0))*고양시_Modal_split!F$3 * 0.01</f>
        <v>130.22829032706187</v>
      </c>
      <c r="Q109" s="206">
        <f>INDEX($A$102:$H$115,MATCH($L109,$B$102:$B$115,0),MATCH($M$101,$A$102:$H$102,0))*고양시_Modal_split!G$3 * 0.01</f>
        <v>13.065433707840446</v>
      </c>
      <c r="R109" s="206">
        <f>INDEX($A$102:$H$115,MATCH($L109,$B$102:$B$115,0),MATCH($M$101,$A$102:$H$102,0))*고양시_Modal_split!H$3 * 0.01</f>
        <v>0.14201558378087442</v>
      </c>
      <c r="S109" s="206">
        <f>INDEX($A$102:$H$115,MATCH($L109,$B$102:$B$115,0),MATCH($M$101,$A$102:$H$102,0))*고양시_Modal_split!I$3 * 0.01</f>
        <v>39.480332291083094</v>
      </c>
      <c r="T109" s="206">
        <f>INDEX($A$102:$H$115,MATCH($L109,$B$102:$B$115,0),MATCH($M$101,$A$102:$H$102,0))*고양시_Modal_split!J$3 * 0.01</f>
        <v>432.29543702898178</v>
      </c>
      <c r="U109" s="206">
        <f>INDEX($A$102:$H$115,MATCH($L109,$B$102:$B$115,0),MATCH($M$101,$A$102:$H$102,0))*고양시_Modal_split!K$3 * 0.01</f>
        <v>2.1302337567131167</v>
      </c>
      <c r="V109" s="206">
        <f>INDEX($A$102:$H$115,MATCH($L109,$B$102:$B$115,0),MATCH($M$101,$A$102:$H$102,0))*고양시_Modal_split!L$3 * 0.01</f>
        <v>42.88870630182408</v>
      </c>
      <c r="W109" s="206">
        <f>INDEX($A$102:$H$115,MATCH($L109,$B$102:$B$115,0),MATCH($M$101,$A$102:$H$102,0))*고양시_Modal_split!M$3 * 0.01</f>
        <v>3.2663584269601116</v>
      </c>
      <c r="X109" s="206">
        <f>INDEX($A$102:$H$115,MATCH($L109,$B$102:$B$115,0),MATCH($M$101,$A$102:$H$102,0))*고양시_Modal_split!N$3 * 0.01</f>
        <v>1.4201558378087444</v>
      </c>
      <c r="Y109" s="206">
        <f>INDEX($A$102:$H$115,MATCH($L109,$B$102:$B$115,0),MATCH($M$101,$A$102:$H$102,0))*고양시_Modal_split!O$3 * 0.01</f>
        <v>2.5562805080557398</v>
      </c>
      <c r="Z109" s="209">
        <f>INDEX($A$102:$H$115,MATCH($L109,$B$102:$B$115,0),MATCH($M$101,$A$102:$H$102,0))*고양시_Modal_split!P$3 * 0.01</f>
        <v>1420.1558378087445</v>
      </c>
      <c r="AA109" s="207">
        <f>INDEX($A$102:$H$115,MATCH($L109,$B$102:$B$115,0),MATCH($AA$101,$A$102:$H$102,0))*고양시_Modal_split!C$3 * 0.01</f>
        <v>30.921299299552416</v>
      </c>
      <c r="AB109" s="207">
        <f>INDEX($A$102:$H$115,MATCH($L109,$B$102:$B$115,0),MATCH($AA$101,$A$102:$H$102,0))*고양시_Modal_split!D$3 * 0.01</f>
        <v>5193.6739502069649</v>
      </c>
      <c r="AC109" s="207">
        <f>INDEX($A$102:$H$115,MATCH($L109,$B$102:$B$115,0),MATCH($AA$101,$A$102:$H$102,0))*고양시_Modal_split!E$3 * 0.01</f>
        <v>628.36497505161867</v>
      </c>
      <c r="AD109" s="207">
        <f>INDEX($A$102:$H$115,MATCH($L109,$B$102:$B$115,0),MATCH($AA$101,$A$102:$H$102,0))*고양시_Modal_split!F$3 * 0.01</f>
        <v>1012.6725520603417</v>
      </c>
      <c r="AE109" s="207">
        <f>INDEX($A$102:$H$115,MATCH($L109,$B$102:$B$115,0),MATCH($AA$101,$A$102:$H$102,0))*고양시_Modal_split!G$3 * 0.01</f>
        <v>101.5985548413865</v>
      </c>
      <c r="AF109" s="207">
        <f>INDEX($A$102:$H$115,MATCH($L109,$B$102:$B$115,0),MATCH($AA$101,$A$102:$H$102,0))*고양시_Modal_split!H$3 * 0.01</f>
        <v>1.1043321178411578</v>
      </c>
      <c r="AG109" s="207">
        <f>INDEX($A$102:$H$115,MATCH($L109,$B$102:$B$115,0),MATCH($AA$101,$A$102:$H$102,0))*고양시_Modal_split!I$3 * 0.01</f>
        <v>307.00432875984183</v>
      </c>
      <c r="AH109" s="207">
        <f>INDEX($A$102:$H$115,MATCH($L109,$B$102:$B$115,0),MATCH($AA$101,$A$102:$H$102,0))*고양시_Modal_split!J$3 * 0.01</f>
        <v>3361.5869667084844</v>
      </c>
      <c r="AI109" s="207">
        <f>INDEX($A$102:$H$115,MATCH($L109,$B$102:$B$115,0),MATCH($AA$101,$A$102:$H$102,0))*고양시_Modal_split!K$3 * 0.01</f>
        <v>16.564981767617368</v>
      </c>
      <c r="AJ109" s="207">
        <f>INDEX($A$102:$H$115,MATCH($L109,$B$102:$B$115,0),MATCH($AA$101,$A$102:$H$102,0))*고양시_Modal_split!L$3 * 0.01</f>
        <v>333.50829958802962</v>
      </c>
      <c r="AK109" s="207">
        <f>INDEX($A$102:$H$115,MATCH($L109,$B$102:$B$115,0),MATCH($AA$101,$A$102:$H$102,0))*고양시_Modal_split!M$3 * 0.01</f>
        <v>25.399638710346625</v>
      </c>
      <c r="AL109" s="207">
        <f>INDEX($A$102:$H$115,MATCH($L109,$B$102:$B$115,0),MATCH($AA$101,$A$102:$H$102,0))*고양시_Modal_split!N$3 * 0.01</f>
        <v>11.043321178411578</v>
      </c>
      <c r="AM109" s="207">
        <f>INDEX($A$102:$H$115,MATCH($L109,$B$102:$B$115,0),MATCH($AA$101,$A$102:$H$102,0))*고양시_Modal_split!O$3 * 0.01</f>
        <v>19.877978121140838</v>
      </c>
      <c r="AN109" s="207">
        <f>INDEX($A$102:$H$115,MATCH($L109,$B$102:$B$115,0),MATCH($AA$101,$A$102:$H$102,0))*고양시_Modal_split!P$3 * 0.01</f>
        <v>11043.321178411579</v>
      </c>
      <c r="AO109" s="303">
        <f>INDEX($A$102:$H$115,MATCH($L109,$B$102:$B$115,0),MATCH($AO$101,$A$102:$H$102,0))*고양시_Modal_split!C$3 * 0.01</f>
        <v>1.3705975097718011</v>
      </c>
      <c r="AP109" s="303">
        <f>INDEX($A$102:$H$115,MATCH($L109,$B$102:$B$115,0),MATCH($AO$101,$A$102:$H$102,0))*고양시_Modal_split!D$3 * 0.01</f>
        <v>230.21143173059932</v>
      </c>
      <c r="AQ109" s="303">
        <f>INDEX($A$102:$H$115,MATCH($L109,$B$102:$B$115,0),MATCH($AO$101,$A$102:$H$102,0))*고양시_Modal_split!E$3 * 0.01</f>
        <v>27.85249939500553</v>
      </c>
      <c r="AR109" s="303">
        <f>INDEX($A$102:$H$115,MATCH($L109,$B$102:$B$115,0),MATCH($AO$101,$A$102:$H$102,0))*고양시_Modal_split!F$3 * 0.01</f>
        <v>44.887068445026493</v>
      </c>
      <c r="AS109" s="303">
        <f>INDEX($A$102:$H$115,MATCH($L109,$B$102:$B$115,0),MATCH($AO$101,$A$102:$H$102,0))*고양시_Modal_split!G$3 * 0.01</f>
        <v>4.5033918178216323</v>
      </c>
      <c r="AT109" s="303">
        <f>INDEX($A$102:$H$115,MATCH($L109,$B$102:$B$115,0),MATCH($AO$101,$A$102:$H$102,0))*고양시_Modal_split!H$3 * 0.01</f>
        <v>4.8949911063278617E-2</v>
      </c>
      <c r="AU109" s="303">
        <f>INDEX($A$102:$H$115,MATCH($L109,$B$102:$B$115,0),MATCH($AO$101,$A$102:$H$102,0))*고양시_Modal_split!I$3 * 0.01</f>
        <v>13.608075275591455</v>
      </c>
      <c r="AV109" s="303">
        <f>INDEX($A$102:$H$115,MATCH($L109,$B$102:$B$115,0),MATCH($AO$101,$A$102:$H$102,0))*고양시_Modal_split!J$3 * 0.01</f>
        <v>149.0035292766201</v>
      </c>
      <c r="AW109" s="303">
        <f>INDEX($A$102:$H$115,MATCH($L109,$B$102:$B$115,0),MATCH($AO$101,$A$102:$H$102,0))*고양시_Modal_split!K$3 * 0.01</f>
        <v>0.73424866594917915</v>
      </c>
      <c r="AX109" s="303">
        <f>INDEX($A$102:$H$115,MATCH($L109,$B$102:$B$115,0),MATCH($AO$101,$A$102:$H$102,0))*고양시_Modal_split!L$3 * 0.01</f>
        <v>14.782873141110143</v>
      </c>
      <c r="AY109" s="303">
        <f>INDEX($A$102:$H$115,MATCH($L109,$B$102:$B$115,0),MATCH($AO$101,$A$102:$H$102,0))*고양시_Modal_split!M$3 * 0.01</f>
        <v>1.1258479544554081</v>
      </c>
      <c r="AZ109" s="303">
        <f>INDEX($A$102:$H$115,MATCH($L109,$B$102:$B$115,0),MATCH($AO$101,$A$102:$H$102,0))*고양시_Modal_split!N$3 * 0.01</f>
        <v>0.48949911063278623</v>
      </c>
      <c r="BA109" s="207">
        <f>INDEX($A$102:$H$115,MATCH($L109,$B$102:$B$115,0),MATCH($AO$101,$A$102:$H$102,0))*고양시_Modal_split!O$3 * 0.01</f>
        <v>0.881098399139015</v>
      </c>
      <c r="BB109" s="207">
        <f>INDEX($A$102:$H$115,MATCH($L109,$B$102:$B$115,0),MATCH($AO$101,$A$102:$H$102,0))*고양시_Modal_split!P$3 * 0.01</f>
        <v>489.4991106327862</v>
      </c>
      <c r="BC109" s="207">
        <f>INDEX($A$102:$H$115,MATCH($L109,$B$102:$B$115,0),MATCH($BC$101,$A$102:$H$102,0))*고양시_Modal_split!C$3 * 0.01</f>
        <v>3.7168746027709892E-3</v>
      </c>
      <c r="BD109" s="207">
        <f>INDEX($A$102:$H$115,MATCH($L109,$B$102:$B$115,0),MATCH($BC$101,$A$102:$H$102,0))*고양시_Modal_split!D$3 * 0.01</f>
        <v>0.6243021877439987</v>
      </c>
      <c r="BE109" s="207">
        <f>INDEX($A$102:$H$115,MATCH($L109,$B$102:$B$115,0),MATCH($BC$101,$A$102:$H$102,0))*고양시_Modal_split!E$3 * 0.01</f>
        <v>7.5532201749167596E-2</v>
      </c>
      <c r="BF109" s="207">
        <f>INDEX($A$102:$H$115,MATCH($L109,$B$102:$B$115,0),MATCH($BC$101,$A$102:$H$102,0))*고양시_Modal_split!F$3 * 0.01</f>
        <v>0.1217276432407499</v>
      </c>
      <c r="BG109" s="207">
        <f>INDEX($A$102:$H$115,MATCH($L109,$B$102:$B$115,0),MATCH($BC$101,$A$102:$H$102,0))*고양시_Modal_split!G$3 * 0.01</f>
        <v>1.2212587980533249E-2</v>
      </c>
      <c r="BH109" s="207">
        <f>INDEX($A$102:$H$115,MATCH($L109,$B$102:$B$115,0),MATCH($BC$101,$A$102:$H$102,0))*고양시_Modal_split!H$3 * 0.01</f>
        <v>1.3274552152753535E-4</v>
      </c>
      <c r="BI109" s="207">
        <f>INDEX($A$102:$H$115,MATCH($L109,$B$102:$B$115,0),MATCH($BC$101,$A$102:$H$102,0))*고양시_Modal_split!I$3 * 0.01</f>
        <v>3.6903254984654826E-2</v>
      </c>
      <c r="BJ109" s="207">
        <f>INDEX($A$102:$H$115,MATCH($L109,$B$102:$B$115,0),MATCH($BC$101,$A$102:$H$102,0))*고양시_Modal_split!J$3 * 0.01</f>
        <v>0.40407736752981754</v>
      </c>
      <c r="BK109" s="207">
        <f>INDEX($A$102:$H$115,MATCH($L109,$B$102:$B$115,0),MATCH($BC$101,$A$102:$H$102,0))*고양시_Modal_split!K$3 * 0.01</f>
        <v>1.99118282291303E-3</v>
      </c>
      <c r="BL109" s="207">
        <f>INDEX($A$102:$H$115,MATCH($L109,$B$102:$B$115,0),MATCH($BC$101,$A$102:$H$102,0))*고양시_Modal_split!L$3 * 0.01</f>
        <v>4.0089147501315675E-2</v>
      </c>
      <c r="BM109" s="207">
        <f>INDEX($A$102:$H$115,MATCH($L109,$B$102:$B$115,0),MATCH($BC$101,$A$102:$H$102,0))*고양시_Modal_split!M$3 * 0.01</f>
        <v>3.0531469951333122E-3</v>
      </c>
      <c r="BN109" s="207">
        <f>INDEX($A$102:$H$115,MATCH($L109,$B$102:$B$115,0),MATCH($BC$101,$A$102:$H$102,0))*고양시_Modal_split!N$3 * 0.01</f>
        <v>1.3274552152753535E-3</v>
      </c>
      <c r="BO109" s="207">
        <f>INDEX($A$102:$H$115,MATCH($L109,$B$102:$B$115,0),MATCH($BC$101,$A$102:$H$102,0))*고양시_Modal_split!O$3 * 0.01</f>
        <v>2.3894193874956361E-3</v>
      </c>
      <c r="BP109" s="207">
        <f>INDEX($A$102:$H$115,MATCH($L109,$B$102:$B$115,0),MATCH($BC$101,$A$102:$H$102,0))*고양시_Modal_split!P$3 * 0.01</f>
        <v>1.3274552152753534</v>
      </c>
      <c r="BQ109" s="207">
        <f>INDEX($A$102:$H$115,MATCH($L109,$B$102:$B$115,0),MATCH($BQ$101,$A$102:$H$102,0))*고양시_Modal_split!C$3 * 0.01</f>
        <v>1.0531144707851143E-2</v>
      </c>
      <c r="BR109" s="207">
        <f>INDEX($A$102:$H$115,MATCH($L109,$B$102:$B$115,0),MATCH($BQ$101,$A$102:$H$102,0))*고양시_Modal_split!D$3 * 0.01</f>
        <v>1.7688561986079978</v>
      </c>
      <c r="BS109" s="207">
        <f>INDEX($A$102:$H$115,MATCH($L109,$B$102:$B$115,0),MATCH($BQ$101,$A$102:$H$102,0))*고양시_Modal_split!E$3 * 0.01</f>
        <v>0.21400790495597502</v>
      </c>
      <c r="BT109" s="207">
        <f>INDEX($A$102:$H$115,MATCH($L109,$B$102:$B$115,0),MATCH($BQ$101,$A$102:$H$102,0))*고양시_Modal_split!F$3 * 0.01</f>
        <v>0.34489498918212497</v>
      </c>
      <c r="BU109" s="207">
        <f>INDEX($A$102:$H$115,MATCH($L109,$B$102:$B$115,0),MATCH($BQ$101,$A$102:$H$102,0))*고양시_Modal_split!G$3 * 0.01</f>
        <v>3.4602332611510904E-2</v>
      </c>
      <c r="BV109" s="207">
        <f>INDEX($A$102:$H$115,MATCH($L109,$B$102:$B$115,0),MATCH($BQ$101,$A$102:$H$102,0))*고양시_Modal_split!H$3 * 0.01</f>
        <v>3.7611231099468373E-4</v>
      </c>
      <c r="BW109" s="207">
        <f>INDEX($A$102:$H$115,MATCH($L109,$B$102:$B$115,0),MATCH($BQ$101,$A$102:$H$102,0))*고양시_Modal_split!I$3 * 0.01</f>
        <v>0.10455922245652208</v>
      </c>
      <c r="BX109" s="207">
        <f>INDEX($A$102:$H$115,MATCH($L109,$B$102:$B$115,0),MATCH($BQ$101,$A$102:$H$102,0))*고양시_Modal_split!J$3 * 0.01</f>
        <v>1.1448858746678174</v>
      </c>
      <c r="BY109" s="207">
        <f>INDEX($A$102:$H$115,MATCH($L109,$B$102:$B$115,0),MATCH($BQ$101,$A$102:$H$102,0))*고양시_Modal_split!K$3 * 0.01</f>
        <v>5.6416846649202561E-3</v>
      </c>
      <c r="BZ109" s="207">
        <f>INDEX($A$102:$H$115,MATCH($L109,$B$102:$B$115,0),MATCH($BQ$101,$A$102:$H$102,0))*고양시_Modal_split!L$3 * 0.01</f>
        <v>0.11358591792039451</v>
      </c>
      <c r="CA109" s="207">
        <f>INDEX($A$102:$H$115,MATCH($L109,$B$102:$B$115,0),MATCH($BQ$101,$A$102:$H$102,0))*고양시_Modal_split!M$3 * 0.01</f>
        <v>8.650583152877726E-3</v>
      </c>
      <c r="CB109" s="207">
        <f>INDEX($A$102:$H$115,MATCH($L109,$B$102:$B$115,0),MATCH($BQ$101,$A$102:$H$102,0))*고양시_Modal_split!N$3 * 0.01</f>
        <v>3.761123109946838E-3</v>
      </c>
      <c r="CC109" s="207">
        <f>INDEX($A$102:$H$115,MATCH($L109,$B$102:$B$115,0),MATCH($BQ$101,$A$102:$H$102,0))*고양시_Modal_split!O$3 * 0.01</f>
        <v>6.770021597904307E-3</v>
      </c>
      <c r="CD109" s="207">
        <f>INDEX($A$102:$H$115,MATCH($L109,$B$102:$B$115,0),MATCH($BQ$101,$A$102:$H$102,0))*고양시_Modal_split!P$3 * 0.01</f>
        <v>3.7611231099468374</v>
      </c>
      <c r="CE109" s="304">
        <f t="shared" si="51"/>
        <v>36.28258117449932</v>
      </c>
      <c r="CF109" s="304">
        <f t="shared" si="47"/>
        <v>6094.1778308453695</v>
      </c>
      <c r="CG109" s="304">
        <f t="shared" si="47"/>
        <v>737.31388172464699</v>
      </c>
      <c r="CH109" s="304">
        <f t="shared" si="47"/>
        <v>1188.254533464853</v>
      </c>
      <c r="CI109" s="304">
        <f t="shared" si="47"/>
        <v>119.21419528764062</v>
      </c>
      <c r="CJ109" s="304">
        <f t="shared" si="47"/>
        <v>1.2958064705178329</v>
      </c>
      <c r="CK109" s="304">
        <f t="shared" si="47"/>
        <v>360.23419880395755</v>
      </c>
      <c r="CL109" s="304">
        <f t="shared" si="47"/>
        <v>3944.434896256284</v>
      </c>
      <c r="CM109" s="304">
        <f t="shared" si="47"/>
        <v>19.437097057767495</v>
      </c>
      <c r="CN109" s="304">
        <f t="shared" si="47"/>
        <v>391.33355409638551</v>
      </c>
      <c r="CO109" s="304">
        <f t="shared" si="47"/>
        <v>29.803548821910155</v>
      </c>
      <c r="CP109" s="304">
        <f t="shared" si="47"/>
        <v>12.95806470517833</v>
      </c>
      <c r="CQ109" s="304">
        <f t="shared" si="47"/>
        <v>23.324516469320994</v>
      </c>
      <c r="CR109" s="304">
        <f t="shared" si="47"/>
        <v>12958.064705178334</v>
      </c>
      <c r="CS109" s="305">
        <f t="shared" si="52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596.33865225129682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4.9328094401137352E-3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1.3713210243516185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38.293487769485779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3683.4567022744436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3.8358184016712669E-2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10.663575156646122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236.53070892768059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177.08571671584562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1.7002400508259333E-3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0.47266673412960941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11.371440877777033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0.45904572628235196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4.6108204768160944E-6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1.2818080925548741E-3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2.9477314339202702E-2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1.4038541258793633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1.3063991350978941E-5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3.6317895955721457E-3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9.0147553905075006E-2</v>
      </c>
      <c r="DR109" s="270">
        <f t="shared" si="53"/>
        <v>4458.7439710937479</v>
      </c>
      <c r="DS109" s="270">
        <f t="shared" si="48"/>
        <v>4.500890831948013E-2</v>
      </c>
      <c r="DT109" s="270">
        <f t="shared" si="48"/>
        <v>12.512476512815477</v>
      </c>
      <c r="DU109" s="270">
        <f t="shared" si="48"/>
        <v>286.31526244318769</v>
      </c>
      <c r="DW109" s="278"/>
      <c r="DX109" s="278" t="s">
        <v>301</v>
      </c>
      <c r="DY109" s="281">
        <f t="shared" si="54"/>
        <v>4745.0592335369356</v>
      </c>
      <c r="DZ109" s="281">
        <f t="shared" si="55"/>
        <v>12.557485421134956</v>
      </c>
      <c r="EB109" s="278"/>
      <c r="EC109" s="278" t="s">
        <v>301</v>
      </c>
      <c r="ED109" s="281">
        <f t="shared" si="56"/>
        <v>4745.0592335369356</v>
      </c>
      <c r="EE109" s="281">
        <f t="shared" si="49"/>
        <v>12.557485421134956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7"/>
        <v>28.766319516672802</v>
      </c>
      <c r="ER109" s="308">
        <f t="shared" si="58"/>
        <v>7.6128161983147313E-2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59"/>
        <v>27.946479410447626</v>
      </c>
      <c r="EZ109" s="422">
        <f t="shared" si="60"/>
        <v>7.3958509366627623E-2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1"/>
        <v>27.946479410447626</v>
      </c>
      <c r="FJ109" s="308">
        <f t="shared" si="50"/>
        <v>7.3958509366627623E-2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16.923651195789159</v>
      </c>
      <c r="D110" s="400">
        <f>$AB68*KTDB_TripDistribution_2050!M$12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131.60056853681587</v>
      </c>
      <c r="E110" s="400">
        <f>$AB68*KTDB_TripDistribution_2050!N$12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5.8332416685906843</v>
      </c>
      <c r="F110" s="400">
        <f>$AB68*KTDB_TripDistribution_2050!O$12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1.5818960457195087E-2</v>
      </c>
      <c r="G110" s="400">
        <f>$AB68*KTDB_TripDistribution_2050!P$12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4.4820387962052781E-2</v>
      </c>
      <c r="H110" s="400">
        <f>$AB68*KTDB_TripDistribution_2050!Q$12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154.41810074961495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4.738622334820964E-2</v>
      </c>
      <c r="N110" s="206">
        <f>INDEX($A$102:$H$115,MATCH($L110,$B$102:$B$115,0),MATCH($M$101,$A$102:$H$102,0))*고양시_Modal_split!D$3 * 0.01</f>
        <v>7.9591931573796408</v>
      </c>
      <c r="O110" s="206">
        <f>INDEX($A$102:$H$115,MATCH($L110,$B$102:$B$115,0),MATCH($M$101,$A$102:$H$102,0))*고양시_Modal_split!E$3 * 0.01</f>
        <v>0.96295575304040304</v>
      </c>
      <c r="P110" s="206">
        <f>INDEX($A$102:$H$115,MATCH($L110,$B$102:$B$115,0),MATCH($M$101,$A$102:$H$102,0))*고양시_Modal_split!F$3 * 0.01</f>
        <v>1.5518988146538657</v>
      </c>
      <c r="Q110" s="206">
        <f>INDEX($A$102:$H$115,MATCH($L110,$B$102:$B$115,0),MATCH($M$101,$A$102:$H$102,0))*고양시_Modal_split!G$3 * 0.01</f>
        <v>0.15569759100126024</v>
      </c>
      <c r="R110" s="206">
        <f>INDEX($A$102:$H$115,MATCH($L110,$B$102:$B$115,0),MATCH($M$101,$A$102:$H$102,0))*고양시_Modal_split!H$3 * 0.01</f>
        <v>1.6923651195789157E-3</v>
      </c>
      <c r="S110" s="206">
        <f>INDEX($A$102:$H$115,MATCH($L110,$B$102:$B$115,0),MATCH($M$101,$A$102:$H$102,0))*고양시_Modal_split!I$3 * 0.01</f>
        <v>0.47047750324293858</v>
      </c>
      <c r="T110" s="206">
        <f>INDEX($A$102:$H$115,MATCH($L110,$B$102:$B$115,0),MATCH($M$101,$A$102:$H$102,0))*고양시_Modal_split!J$3 * 0.01</f>
        <v>5.1515594239982203</v>
      </c>
      <c r="U110" s="206">
        <f>INDEX($A$102:$H$115,MATCH($L110,$B$102:$B$115,0),MATCH($M$101,$A$102:$H$102,0))*고양시_Modal_split!K$3 * 0.01</f>
        <v>2.5385476793683741E-2</v>
      </c>
      <c r="V110" s="206">
        <f>INDEX($A$102:$H$115,MATCH($L110,$B$102:$B$115,0),MATCH($M$101,$A$102:$H$102,0))*고양시_Modal_split!L$3 * 0.01</f>
        <v>0.5110942661128326</v>
      </c>
      <c r="W110" s="206">
        <f>INDEX($A$102:$H$115,MATCH($L110,$B$102:$B$115,0),MATCH($M$101,$A$102:$H$102,0))*고양시_Modal_split!M$3 * 0.01</f>
        <v>3.892439775031506E-2</v>
      </c>
      <c r="X110" s="206">
        <f>INDEX($A$102:$H$115,MATCH($L110,$B$102:$B$115,0),MATCH($M$101,$A$102:$H$102,0))*고양시_Modal_split!N$3 * 0.01</f>
        <v>1.6923651195789161E-2</v>
      </c>
      <c r="Y110" s="206">
        <f>INDEX($A$102:$H$115,MATCH($L110,$B$102:$B$115,0),MATCH($M$101,$A$102:$H$102,0))*고양시_Modal_split!O$3 * 0.01</f>
        <v>3.0462572152420486E-2</v>
      </c>
      <c r="Z110" s="209">
        <f>INDEX($A$102:$H$115,MATCH($L110,$B$102:$B$115,0),MATCH($M$101,$A$102:$H$102,0))*고양시_Modal_split!P$3 * 0.01</f>
        <v>16.923651195789159</v>
      </c>
      <c r="AA110" s="207">
        <f>INDEX($A$102:$H$115,MATCH($L110,$B$102:$B$115,0),MATCH($AA$101,$A$102:$H$102,0))*고양시_Modal_split!C$3 * 0.01</f>
        <v>0.36848159190308444</v>
      </c>
      <c r="AB110" s="207">
        <f>INDEX($A$102:$H$115,MATCH($L110,$B$102:$B$115,0),MATCH($AA$101,$A$102:$H$102,0))*고양시_Modal_split!D$3 * 0.01</f>
        <v>61.891747382864509</v>
      </c>
      <c r="AC110" s="207">
        <f>INDEX($A$102:$H$115,MATCH($L110,$B$102:$B$115,0),MATCH($AA$101,$A$102:$H$102,0))*고양시_Modal_split!E$3 * 0.01</f>
        <v>7.4880723497448223</v>
      </c>
      <c r="AD110" s="207">
        <f>INDEX($A$102:$H$115,MATCH($L110,$B$102:$B$115,0),MATCH($AA$101,$A$102:$H$102,0))*고양시_Modal_split!F$3 * 0.01</f>
        <v>12.067772134826017</v>
      </c>
      <c r="AE110" s="207">
        <f>INDEX($A$102:$H$115,MATCH($L110,$B$102:$B$115,0),MATCH($AA$101,$A$102:$H$102,0))*고양시_Modal_split!G$3 * 0.01</f>
        <v>1.210725230538706</v>
      </c>
      <c r="AF110" s="207">
        <f>INDEX($A$102:$H$115,MATCH($L110,$B$102:$B$115,0),MATCH($AA$101,$A$102:$H$102,0))*고양시_Modal_split!H$3 * 0.01</f>
        <v>1.3160056853681587E-2</v>
      </c>
      <c r="AG110" s="207">
        <f>INDEX($A$102:$H$115,MATCH($L110,$B$102:$B$115,0),MATCH($AA$101,$A$102:$H$102,0))*고양시_Modal_split!I$3 * 0.01</f>
        <v>3.6584958053234811</v>
      </c>
      <c r="AH110" s="207">
        <f>INDEX($A$102:$H$115,MATCH($L110,$B$102:$B$115,0),MATCH($AA$101,$A$102:$H$102,0))*고양시_Modal_split!J$3 * 0.01</f>
        <v>40.059213062606759</v>
      </c>
      <c r="AI110" s="207">
        <f>INDEX($A$102:$H$115,MATCH($L110,$B$102:$B$115,0),MATCH($AA$101,$A$102:$H$102,0))*고양시_Modal_split!K$3 * 0.01</f>
        <v>0.19740085280522379</v>
      </c>
      <c r="AJ110" s="207">
        <f>INDEX($A$102:$H$115,MATCH($L110,$B$102:$B$115,0),MATCH($AA$101,$A$102:$H$102,0))*고양시_Modal_split!L$3 * 0.01</f>
        <v>3.9743371698118395</v>
      </c>
      <c r="AK110" s="207">
        <f>INDEX($A$102:$H$115,MATCH($L110,$B$102:$B$115,0),MATCH($AA$101,$A$102:$H$102,0))*고양시_Modal_split!M$3 * 0.01</f>
        <v>0.30268130763467649</v>
      </c>
      <c r="AL110" s="207">
        <f>INDEX($A$102:$H$115,MATCH($L110,$B$102:$B$115,0),MATCH($AA$101,$A$102:$H$102,0))*고양시_Modal_split!N$3 * 0.01</f>
        <v>0.1316005685368159</v>
      </c>
      <c r="AM110" s="207">
        <f>INDEX($A$102:$H$115,MATCH($L110,$B$102:$B$115,0),MATCH($AA$101,$A$102:$H$102,0))*고양시_Modal_split!O$3 * 0.01</f>
        <v>0.23688102336626857</v>
      </c>
      <c r="AN110" s="207">
        <f>INDEX($A$102:$H$115,MATCH($L110,$B$102:$B$115,0),MATCH($AA$101,$A$102:$H$102,0))*고양시_Modal_split!P$3 * 0.01</f>
        <v>131.60056853681587</v>
      </c>
      <c r="AO110" s="303">
        <f>INDEX($A$102:$H$115,MATCH($L110,$B$102:$B$115,0),MATCH($AO$101,$A$102:$H$102,0))*고양시_Modal_split!C$3 * 0.01</f>
        <v>1.6333076672053914E-2</v>
      </c>
      <c r="AP110" s="303">
        <f>INDEX($A$102:$H$115,MATCH($L110,$B$102:$B$115,0),MATCH($AO$101,$A$102:$H$102,0))*고양시_Modal_split!D$3 * 0.01</f>
        <v>2.7433735567381992</v>
      </c>
      <c r="AQ110" s="303">
        <f>INDEX($A$102:$H$115,MATCH($L110,$B$102:$B$115,0),MATCH($AO$101,$A$102:$H$102,0))*고양시_Modal_split!E$3 * 0.01</f>
        <v>0.33191145094280994</v>
      </c>
      <c r="AR110" s="303">
        <f>INDEX($A$102:$H$115,MATCH($L110,$B$102:$B$115,0),MATCH($AO$101,$A$102:$H$102,0))*고양시_Modal_split!F$3 * 0.01</f>
        <v>0.53490826100976574</v>
      </c>
      <c r="AS110" s="303">
        <f>INDEX($A$102:$H$115,MATCH($L110,$B$102:$B$115,0),MATCH($AO$101,$A$102:$H$102,0))*고양시_Modal_split!G$3 * 0.01</f>
        <v>5.3665823351034286E-2</v>
      </c>
      <c r="AT110" s="303">
        <f>INDEX($A$102:$H$115,MATCH($L110,$B$102:$B$115,0),MATCH($AO$101,$A$102:$H$102,0))*고양시_Modal_split!H$3 * 0.01</f>
        <v>5.8332416685906842E-4</v>
      </c>
      <c r="AU110" s="303">
        <f>INDEX($A$102:$H$115,MATCH($L110,$B$102:$B$115,0),MATCH($AO$101,$A$102:$H$102,0))*고양시_Modal_split!I$3 * 0.01</f>
        <v>0.16216411838682102</v>
      </c>
      <c r="AV110" s="303">
        <f>INDEX($A$102:$H$115,MATCH($L110,$B$102:$B$115,0),MATCH($AO$101,$A$102:$H$102,0))*고양시_Modal_split!J$3 * 0.01</f>
        <v>1.7756387639190043</v>
      </c>
      <c r="AW110" s="303">
        <f>INDEX($A$102:$H$115,MATCH($L110,$B$102:$B$115,0),MATCH($AO$101,$A$102:$H$102,0))*고양시_Modal_split!K$3 * 0.01</f>
        <v>8.7498625028860268E-3</v>
      </c>
      <c r="AX110" s="303">
        <f>INDEX($A$102:$H$115,MATCH($L110,$B$102:$B$115,0),MATCH($AO$101,$A$102:$H$102,0))*고양시_Modal_split!L$3 * 0.01</f>
        <v>0.17616389839143867</v>
      </c>
      <c r="AY110" s="303">
        <f>INDEX($A$102:$H$115,MATCH($L110,$B$102:$B$115,0),MATCH($AO$101,$A$102:$H$102,0))*고양시_Modal_split!M$3 * 0.01</f>
        <v>1.3416455837758572E-2</v>
      </c>
      <c r="AZ110" s="303">
        <f>INDEX($A$102:$H$115,MATCH($L110,$B$102:$B$115,0),MATCH($AO$101,$A$102:$H$102,0))*고양시_Modal_split!N$3 * 0.01</f>
        <v>5.833241668590684E-3</v>
      </c>
      <c r="BA110" s="207">
        <f>INDEX($A$102:$H$115,MATCH($L110,$B$102:$B$115,0),MATCH($AO$101,$A$102:$H$102,0))*고양시_Modal_split!O$3 * 0.01</f>
        <v>1.0499835003463232E-2</v>
      </c>
      <c r="BB110" s="207">
        <f>INDEX($A$102:$H$115,MATCH($L110,$B$102:$B$115,0),MATCH($AO$101,$A$102:$H$102,0))*고양시_Modal_split!P$3 * 0.01</f>
        <v>5.8332416685906843</v>
      </c>
      <c r="BC110" s="207">
        <f>INDEX($A$102:$H$115,MATCH($L110,$B$102:$B$115,0),MATCH($BC$101,$A$102:$H$102,0))*고양시_Modal_split!C$3 * 0.01</f>
        <v>4.4293089280146241E-5</v>
      </c>
      <c r="BD110" s="207">
        <f>INDEX($A$102:$H$115,MATCH($L110,$B$102:$B$115,0),MATCH($BC$101,$A$102:$H$102,0))*고양시_Modal_split!D$3 * 0.01</f>
        <v>7.4396571030188501E-3</v>
      </c>
      <c r="BE110" s="207">
        <f>INDEX($A$102:$H$115,MATCH($L110,$B$102:$B$115,0),MATCH($BC$101,$A$102:$H$102,0))*고양시_Modal_split!E$3 * 0.01</f>
        <v>9.0009885001440045E-4</v>
      </c>
      <c r="BF110" s="207">
        <f>INDEX($A$102:$H$115,MATCH($L110,$B$102:$B$115,0),MATCH($BC$101,$A$102:$H$102,0))*고양시_Modal_split!F$3 * 0.01</f>
        <v>1.4505986739247894E-3</v>
      </c>
      <c r="BG110" s="207">
        <f>INDEX($A$102:$H$115,MATCH($L110,$B$102:$B$115,0),MATCH($BC$101,$A$102:$H$102,0))*고양시_Modal_split!G$3 * 0.01</f>
        <v>1.4553443620619479E-4</v>
      </c>
      <c r="BH110" s="207">
        <f>INDEX($A$102:$H$115,MATCH($L110,$B$102:$B$115,0),MATCH($BC$101,$A$102:$H$102,0))*고양시_Modal_split!H$3 * 0.01</f>
        <v>1.5818960457195087E-6</v>
      </c>
      <c r="BI110" s="207">
        <f>INDEX($A$102:$H$115,MATCH($L110,$B$102:$B$115,0),MATCH($BC$101,$A$102:$H$102,0))*고양시_Modal_split!I$3 * 0.01</f>
        <v>4.3976710071002342E-4</v>
      </c>
      <c r="BJ110" s="207">
        <f>INDEX($A$102:$H$115,MATCH($L110,$B$102:$B$115,0),MATCH($BC$101,$A$102:$H$102,0))*고양시_Modal_split!J$3 * 0.01</f>
        <v>4.8152915631701852E-3</v>
      </c>
      <c r="BK110" s="207">
        <f>INDEX($A$102:$H$115,MATCH($L110,$B$102:$B$115,0),MATCH($BC$101,$A$102:$H$102,0))*고양시_Modal_split!K$3 * 0.01</f>
        <v>2.3728440685792634E-5</v>
      </c>
      <c r="BL110" s="207">
        <f>INDEX($A$102:$H$115,MATCH($L110,$B$102:$B$115,0),MATCH($BC$101,$A$102:$H$102,0))*고양시_Modal_split!L$3 * 0.01</f>
        <v>4.7773260580729167E-4</v>
      </c>
      <c r="BM110" s="207">
        <f>INDEX($A$102:$H$115,MATCH($L110,$B$102:$B$115,0),MATCH($BC$101,$A$102:$H$102,0))*고양시_Modal_split!M$3 * 0.01</f>
        <v>3.6383609051548697E-5</v>
      </c>
      <c r="BN110" s="207">
        <f>INDEX($A$102:$H$115,MATCH($L110,$B$102:$B$115,0),MATCH($BC$101,$A$102:$H$102,0))*고양시_Modal_split!N$3 * 0.01</f>
        <v>1.5818960457195089E-5</v>
      </c>
      <c r="BO110" s="207">
        <f>INDEX($A$102:$H$115,MATCH($L110,$B$102:$B$115,0),MATCH($BC$101,$A$102:$H$102,0))*고양시_Modal_split!O$3 * 0.01</f>
        <v>2.8474128822951156E-5</v>
      </c>
      <c r="BP110" s="207">
        <f>INDEX($A$102:$H$115,MATCH($L110,$B$102:$B$115,0),MATCH($BC$101,$A$102:$H$102,0))*고양시_Modal_split!P$3 * 0.01</f>
        <v>1.5818960457195087E-2</v>
      </c>
      <c r="BQ110" s="207">
        <f>INDEX($A$102:$H$115,MATCH($L110,$B$102:$B$115,0),MATCH($BQ$101,$A$102:$H$102,0))*고양시_Modal_split!C$3 * 0.01</f>
        <v>1.2549708629374778E-4</v>
      </c>
      <c r="BR110" s="207">
        <f>INDEX($A$102:$H$115,MATCH($L110,$B$102:$B$115,0),MATCH($BQ$101,$A$102:$H$102,0))*고양시_Modal_split!D$3 * 0.01</f>
        <v>2.1079028458553424E-2</v>
      </c>
      <c r="BS110" s="207">
        <f>INDEX($A$102:$H$115,MATCH($L110,$B$102:$B$115,0),MATCH($BQ$101,$A$102:$H$102,0))*고양시_Modal_split!E$3 * 0.01</f>
        <v>2.5502800750408028E-3</v>
      </c>
      <c r="BT110" s="207">
        <f>INDEX($A$102:$H$115,MATCH($L110,$B$102:$B$115,0),MATCH($BQ$101,$A$102:$H$102,0))*고양시_Modal_split!F$3 * 0.01</f>
        <v>4.1100295761202403E-3</v>
      </c>
      <c r="BU110" s="207">
        <f>INDEX($A$102:$H$115,MATCH($L110,$B$102:$B$115,0),MATCH($BQ$101,$A$102:$H$102,0))*고양시_Modal_split!G$3 * 0.01</f>
        <v>4.1234756925088561E-4</v>
      </c>
      <c r="BV110" s="207">
        <f>INDEX($A$102:$H$115,MATCH($L110,$B$102:$B$115,0),MATCH($BQ$101,$A$102:$H$102,0))*고양시_Modal_split!H$3 * 0.01</f>
        <v>4.4820387962052786E-6</v>
      </c>
      <c r="BW110" s="207">
        <f>INDEX($A$102:$H$115,MATCH($L110,$B$102:$B$115,0),MATCH($BQ$101,$A$102:$H$102,0))*고양시_Modal_split!I$3 * 0.01</f>
        <v>1.2460067853450672E-3</v>
      </c>
      <c r="BX110" s="207">
        <f>INDEX($A$102:$H$115,MATCH($L110,$B$102:$B$115,0),MATCH($BQ$101,$A$102:$H$102,0))*고양시_Modal_split!J$3 * 0.01</f>
        <v>1.3643326095648866E-2</v>
      </c>
      <c r="BY110" s="207">
        <f>INDEX($A$102:$H$115,MATCH($L110,$B$102:$B$115,0),MATCH($BQ$101,$A$102:$H$102,0))*고양시_Modal_split!K$3 * 0.01</f>
        <v>6.7230581943079166E-5</v>
      </c>
      <c r="BZ110" s="207">
        <f>INDEX($A$102:$H$115,MATCH($L110,$B$102:$B$115,0),MATCH($BQ$101,$A$102:$H$102,0))*고양시_Modal_split!L$3 * 0.01</f>
        <v>1.3535757164539941E-3</v>
      </c>
      <c r="CA110" s="207">
        <f>INDEX($A$102:$H$115,MATCH($L110,$B$102:$B$115,0),MATCH($BQ$101,$A$102:$H$102,0))*고양시_Modal_split!M$3 * 0.01</f>
        <v>1.030868923127214E-4</v>
      </c>
      <c r="CB110" s="207">
        <f>INDEX($A$102:$H$115,MATCH($L110,$B$102:$B$115,0),MATCH($BQ$101,$A$102:$H$102,0))*고양시_Modal_split!N$3 * 0.01</f>
        <v>4.4820387962052784E-5</v>
      </c>
      <c r="CC110" s="207">
        <f>INDEX($A$102:$H$115,MATCH($L110,$B$102:$B$115,0),MATCH($BQ$101,$A$102:$H$102,0))*고양시_Modal_split!O$3 * 0.01</f>
        <v>8.0676698331694999E-5</v>
      </c>
      <c r="CD110" s="207">
        <f>INDEX($A$102:$H$115,MATCH($L110,$B$102:$B$115,0),MATCH($BQ$101,$A$102:$H$102,0))*고양시_Modal_split!P$3 * 0.01</f>
        <v>4.4820387962052781E-2</v>
      </c>
      <c r="CE110" s="304">
        <f t="shared" si="51"/>
        <v>0.43237068209892188</v>
      </c>
      <c r="CF110" s="304">
        <f t="shared" si="47"/>
        <v>72.622832782543938</v>
      </c>
      <c r="CG110" s="304">
        <f t="shared" si="47"/>
        <v>8.7863899326530905</v>
      </c>
      <c r="CH110" s="304">
        <f t="shared" si="47"/>
        <v>14.160139838739694</v>
      </c>
      <c r="CI110" s="304">
        <f t="shared" si="47"/>
        <v>1.4206465268964577</v>
      </c>
      <c r="CJ110" s="304">
        <f t="shared" si="47"/>
        <v>1.5441810074961496E-2</v>
      </c>
      <c r="CK110" s="304">
        <f t="shared" si="47"/>
        <v>4.2928232008392957</v>
      </c>
      <c r="CL110" s="304">
        <f t="shared" si="47"/>
        <v>47.004869868182801</v>
      </c>
      <c r="CM110" s="304">
        <f t="shared" si="47"/>
        <v>0.23162715112442245</v>
      </c>
      <c r="CN110" s="304">
        <f t="shared" si="47"/>
        <v>4.6634266426383721</v>
      </c>
      <c r="CO110" s="304">
        <f t="shared" si="47"/>
        <v>0.35516163172411441</v>
      </c>
      <c r="CP110" s="304">
        <f t="shared" si="47"/>
        <v>0.15441810074961496</v>
      </c>
      <c r="CQ110" s="304">
        <f t="shared" si="47"/>
        <v>0.27795258134930689</v>
      </c>
      <c r="CR110" s="304">
        <f t="shared" si="47"/>
        <v>154.41810074961495</v>
      </c>
      <c r="CS110" s="305">
        <f t="shared" si="52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7.1064224619461074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5.8783088557794923E-5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1.6341698619066987E-2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0.45633416617217193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43.894856299903907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4.5710513559157998E-4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0.12707522769445923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2.818678843838184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2.1102873513370763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2.0261346539043712E-5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5.6326543378541517E-3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0.13551069107033745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5.4703361051609192E-3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5.494602451266095E-8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1.5274994814519746E-5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3.5127397485830268E-4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1.672938766551859E-2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1.5568040278587283E-7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4.3279151974472635E-5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1.074266441630154E-3</v>
      </c>
      <c r="DR110" s="270">
        <f t="shared" si="53"/>
        <v>53.133765836957778</v>
      </c>
      <c r="DS110" s="270">
        <f t="shared" si="48"/>
        <v>5.3636019711571714E-4</v>
      </c>
      <c r="DT110" s="270">
        <f t="shared" si="48"/>
        <v>0.14910813479816934</v>
      </c>
      <c r="DU110" s="270">
        <f t="shared" si="48"/>
        <v>3.4119492414971817</v>
      </c>
      <c r="DW110" s="278"/>
      <c r="DX110" s="278" t="s">
        <v>302</v>
      </c>
      <c r="DY110" s="281">
        <f t="shared" si="54"/>
        <v>56.545715078454961</v>
      </c>
      <c r="DZ110" s="281">
        <f t="shared" si="55"/>
        <v>0.14964449499528507</v>
      </c>
      <c r="EB110" s="278"/>
      <c r="EC110" s="278" t="s">
        <v>302</v>
      </c>
      <c r="ED110" s="281">
        <f t="shared" si="56"/>
        <v>56.545715078454961</v>
      </c>
      <c r="EE110" s="281">
        <f t="shared" si="49"/>
        <v>0.14964449499528507</v>
      </c>
      <c r="EL110" s="306" t="s">
        <v>667</v>
      </c>
      <c r="EM110" s="306" t="s">
        <v>568</v>
      </c>
      <c r="EN110" s="306">
        <v>26312.316800000001</v>
      </c>
      <c r="EO110" s="306">
        <v>0.1416840985854132</v>
      </c>
      <c r="EP110" s="307">
        <v>849108</v>
      </c>
      <c r="EQ110" s="308">
        <f t="shared" si="57"/>
        <v>542.24478008292567</v>
      </c>
      <c r="ER110" s="308">
        <f t="shared" si="58"/>
        <v>1.4350149461679773</v>
      </c>
      <c r="ET110" s="420" t="s">
        <v>667</v>
      </c>
      <c r="EU110" s="420" t="s">
        <v>568</v>
      </c>
      <c r="EV110" s="420">
        <v>26312.316800000001</v>
      </c>
      <c r="EW110" s="420">
        <v>0.1416840985854132</v>
      </c>
      <c r="EX110" s="421">
        <v>849108</v>
      </c>
      <c r="EY110" s="422">
        <f t="shared" si="59"/>
        <v>526.79080385056227</v>
      </c>
      <c r="EZ110" s="422">
        <f t="shared" si="60"/>
        <v>1.39411702020219</v>
      </c>
      <c r="FA110">
        <v>0</v>
      </c>
      <c r="FD110" s="306" t="s">
        <v>667</v>
      </c>
      <c r="FE110" s="306" t="s">
        <v>568</v>
      </c>
      <c r="FF110" s="306">
        <v>26312.316800000001</v>
      </c>
      <c r="FG110" s="306">
        <v>0.1416840985854132</v>
      </c>
      <c r="FH110" s="307">
        <v>849108</v>
      </c>
      <c r="FI110" s="308">
        <f t="shared" si="61"/>
        <v>526.79080385056227</v>
      </c>
      <c r="FJ110" s="308">
        <f t="shared" si="50"/>
        <v>1.39411702020219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29.949435206542329</v>
      </c>
      <c r="D111" s="400">
        <f>$AB69*KTDB_TripDistribution_2050!M$12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232.89080204620186</v>
      </c>
      <c r="E111" s="400">
        <f>$AB69*KTDB_TripDistribution_2050!N$12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10.322967034503044</v>
      </c>
      <c r="F111" s="400">
        <f>$AB69*KTDB_TripDistribution_2050!O$12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2.7994486873228631E-2</v>
      </c>
      <c r="G111" s="400">
        <f>$AB69*KTDB_TripDistribution_2050!P$12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7.931771280748115E-2</v>
      </c>
      <c r="H111" s="400">
        <f>$AB69*KTDB_TripDistribution_2050!Q$12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273.27051648692799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8.3858418578318508E-2</v>
      </c>
      <c r="N111" s="206">
        <f>INDEX($A$102:$H$115,MATCH($L111,$B$102:$B$115,0),MATCH($M$101,$A$102:$H$102,0))*고양시_Modal_split!D$3 * 0.01</f>
        <v>14.085219377636859</v>
      </c>
      <c r="O111" s="206">
        <f>INDEX($A$102:$H$115,MATCH($L111,$B$102:$B$115,0),MATCH($M$101,$A$102:$H$102,0))*고양시_Modal_split!E$3 * 0.01</f>
        <v>1.7041228632522585</v>
      </c>
      <c r="P111" s="206">
        <f>INDEX($A$102:$H$115,MATCH($L111,$B$102:$B$115,0),MATCH($M$101,$A$102:$H$102,0))*고양시_Modal_split!F$3 * 0.01</f>
        <v>2.7463632084399312</v>
      </c>
      <c r="Q111" s="206">
        <f>INDEX($A$102:$H$115,MATCH($L111,$B$102:$B$115,0),MATCH($M$101,$A$102:$H$102,0))*고양시_Modal_split!G$3 * 0.01</f>
        <v>0.27553480390018942</v>
      </c>
      <c r="R111" s="206">
        <f>INDEX($A$102:$H$115,MATCH($L111,$B$102:$B$115,0),MATCH($M$101,$A$102:$H$102,0))*고양시_Modal_split!H$3 * 0.01</f>
        <v>2.9949435206542332E-3</v>
      </c>
      <c r="S111" s="206">
        <f>INDEX($A$102:$H$115,MATCH($L111,$B$102:$B$115,0),MATCH($M$101,$A$102:$H$102,0))*고양시_Modal_split!I$3 * 0.01</f>
        <v>0.83259429874187674</v>
      </c>
      <c r="T111" s="206">
        <f>INDEX($A$102:$H$115,MATCH($L111,$B$102:$B$115,0),MATCH($M$101,$A$102:$H$102,0))*고양시_Modal_split!J$3 * 0.01</f>
        <v>9.1166080768714863</v>
      </c>
      <c r="U111" s="206">
        <f>INDEX($A$102:$H$115,MATCH($L111,$B$102:$B$115,0),MATCH($M$101,$A$102:$H$102,0))*고양시_Modal_split!K$3 * 0.01</f>
        <v>4.4924152809813496E-2</v>
      </c>
      <c r="V111" s="206">
        <f>INDEX($A$102:$H$115,MATCH($L111,$B$102:$B$115,0),MATCH($M$101,$A$102:$H$102,0))*고양시_Modal_split!L$3 * 0.01</f>
        <v>0.90447294323757832</v>
      </c>
      <c r="W111" s="206">
        <f>INDEX($A$102:$H$115,MATCH($L111,$B$102:$B$115,0),MATCH($M$101,$A$102:$H$102,0))*고양시_Modal_split!M$3 * 0.01</f>
        <v>6.8883700975047354E-2</v>
      </c>
      <c r="X111" s="206">
        <f>INDEX($A$102:$H$115,MATCH($L111,$B$102:$B$115,0),MATCH($M$101,$A$102:$H$102,0))*고양시_Modal_split!N$3 * 0.01</f>
        <v>2.9949435206542332E-2</v>
      </c>
      <c r="Y111" s="206">
        <f>INDEX($A$102:$H$115,MATCH($L111,$B$102:$B$115,0),MATCH($M$101,$A$102:$H$102,0))*고양시_Modal_split!O$3 * 0.01</f>
        <v>5.3908983371776194E-2</v>
      </c>
      <c r="Z111" s="209">
        <f>INDEX($A$102:$H$115,MATCH($L111,$B$102:$B$115,0),MATCH($M$101,$A$102:$H$102,0))*고양시_Modal_split!P$3 * 0.01</f>
        <v>29.949435206542329</v>
      </c>
      <c r="AA111" s="207">
        <f>INDEX($A$102:$H$115,MATCH($L111,$B$102:$B$115,0),MATCH($AA$101,$A$102:$H$102,0))*고양시_Modal_split!C$3 * 0.01</f>
        <v>0.65209424572936514</v>
      </c>
      <c r="AB111" s="207">
        <f>INDEX($A$102:$H$115,MATCH($L111,$B$102:$B$115,0),MATCH($AA$101,$A$102:$H$102,0))*고양시_Modal_split!D$3 * 0.01</f>
        <v>109.52854420232875</v>
      </c>
      <c r="AC111" s="207">
        <f>INDEX($A$102:$H$115,MATCH($L111,$B$102:$B$115,0),MATCH($AA$101,$A$102:$H$102,0))*고양시_Modal_split!E$3 * 0.01</f>
        <v>13.251486636428886</v>
      </c>
      <c r="AD111" s="207">
        <f>INDEX($A$102:$H$115,MATCH($L111,$B$102:$B$115,0),MATCH($AA$101,$A$102:$H$102,0))*고양시_Modal_split!F$3 * 0.01</f>
        <v>21.356086547636711</v>
      </c>
      <c r="AE111" s="207">
        <f>INDEX($A$102:$H$115,MATCH($L111,$B$102:$B$115,0),MATCH($AA$101,$A$102:$H$102,0))*고양시_Modal_split!G$3 * 0.01</f>
        <v>2.1425953788250571</v>
      </c>
      <c r="AF111" s="207">
        <f>INDEX($A$102:$H$115,MATCH($L111,$B$102:$B$115,0),MATCH($AA$101,$A$102:$H$102,0))*고양시_Modal_split!H$3 * 0.01</f>
        <v>2.3289080204620186E-2</v>
      </c>
      <c r="AG111" s="207">
        <f>INDEX($A$102:$H$115,MATCH($L111,$B$102:$B$115,0),MATCH($AA$101,$A$102:$H$102,0))*고양시_Modal_split!I$3 * 0.01</f>
        <v>6.4743642968844108</v>
      </c>
      <c r="AH111" s="207">
        <f>INDEX($A$102:$H$115,MATCH($L111,$B$102:$B$115,0),MATCH($AA$101,$A$102:$H$102,0))*고양시_Modal_split!J$3 * 0.01</f>
        <v>70.891960142863852</v>
      </c>
      <c r="AI111" s="207">
        <f>INDEX($A$102:$H$115,MATCH($L111,$B$102:$B$115,0),MATCH($AA$101,$A$102:$H$102,0))*고양시_Modal_split!K$3 * 0.01</f>
        <v>0.3493362030693028</v>
      </c>
      <c r="AJ111" s="207">
        <f>INDEX($A$102:$H$115,MATCH($L111,$B$102:$B$115,0),MATCH($AA$101,$A$102:$H$102,0))*고양시_Modal_split!L$3 * 0.01</f>
        <v>7.0333022217952967</v>
      </c>
      <c r="AK111" s="207">
        <f>INDEX($A$102:$H$115,MATCH($L111,$B$102:$B$115,0),MATCH($AA$101,$A$102:$H$102,0))*고양시_Modal_split!M$3 * 0.01</f>
        <v>0.53564884470626428</v>
      </c>
      <c r="AL111" s="207">
        <f>INDEX($A$102:$H$115,MATCH($L111,$B$102:$B$115,0),MATCH($AA$101,$A$102:$H$102,0))*고양시_Modal_split!N$3 * 0.01</f>
        <v>0.23289080204620188</v>
      </c>
      <c r="AM111" s="207">
        <f>INDEX($A$102:$H$115,MATCH($L111,$B$102:$B$115,0),MATCH($AA$101,$A$102:$H$102,0))*고양시_Modal_split!O$3 * 0.01</f>
        <v>0.41920344368316337</v>
      </c>
      <c r="AN111" s="207">
        <f>INDEX($A$102:$H$115,MATCH($L111,$B$102:$B$115,0),MATCH($AA$101,$A$102:$H$102,0))*고양시_Modal_split!P$3 * 0.01</f>
        <v>232.89080204620186</v>
      </c>
      <c r="AO111" s="303">
        <f>INDEX($A$102:$H$115,MATCH($L111,$B$102:$B$115,0),MATCH($AO$101,$A$102:$H$102,0))*고양시_Modal_split!C$3 * 0.01</f>
        <v>2.8904307696608521E-2</v>
      </c>
      <c r="AP111" s="303">
        <f>INDEX($A$102:$H$115,MATCH($L111,$B$102:$B$115,0),MATCH($AO$101,$A$102:$H$102,0))*고양시_Modal_split!D$3 * 0.01</f>
        <v>4.8548913963267823</v>
      </c>
      <c r="AQ111" s="303">
        <f>INDEX($A$102:$H$115,MATCH($L111,$B$102:$B$115,0),MATCH($AO$101,$A$102:$H$102,0))*고양시_Modal_split!E$3 * 0.01</f>
        <v>0.58737682426322313</v>
      </c>
      <c r="AR111" s="303">
        <f>INDEX($A$102:$H$115,MATCH($L111,$B$102:$B$115,0),MATCH($AO$101,$A$102:$H$102,0))*고양시_Modal_split!F$3 * 0.01</f>
        <v>0.94661607706392914</v>
      </c>
      <c r="AS111" s="303">
        <f>INDEX($A$102:$H$115,MATCH($L111,$B$102:$B$115,0),MATCH($AO$101,$A$102:$H$102,0))*고양시_Modal_split!G$3 * 0.01</f>
        <v>9.4971296717427989E-2</v>
      </c>
      <c r="AT111" s="303">
        <f>INDEX($A$102:$H$115,MATCH($L111,$B$102:$B$115,0),MATCH($AO$101,$A$102:$H$102,0))*고양시_Modal_split!H$3 * 0.01</f>
        <v>1.0322967034503046E-3</v>
      </c>
      <c r="AU111" s="303">
        <f>INDEX($A$102:$H$115,MATCH($L111,$B$102:$B$115,0),MATCH($AO$101,$A$102:$H$102,0))*고양시_Modal_split!I$3 * 0.01</f>
        <v>0.28697848355918459</v>
      </c>
      <c r="AV111" s="303">
        <f>INDEX($A$102:$H$115,MATCH($L111,$B$102:$B$115,0),MATCH($AO$101,$A$102:$H$102,0))*고양시_Modal_split!J$3 * 0.01</f>
        <v>3.1423111653027269</v>
      </c>
      <c r="AW111" s="303">
        <f>INDEX($A$102:$H$115,MATCH($L111,$B$102:$B$115,0),MATCH($AO$101,$A$102:$H$102,0))*고양시_Modal_split!K$3 * 0.01</f>
        <v>1.5484450551754566E-2</v>
      </c>
      <c r="AX111" s="303">
        <f>INDEX($A$102:$H$115,MATCH($L111,$B$102:$B$115,0),MATCH($AO$101,$A$102:$H$102,0))*고양시_Modal_split!L$3 * 0.01</f>
        <v>0.31175360444199191</v>
      </c>
      <c r="AY111" s="303">
        <f>INDEX($A$102:$H$115,MATCH($L111,$B$102:$B$115,0),MATCH($AO$101,$A$102:$H$102,0))*고양시_Modal_split!M$3 * 0.01</f>
        <v>2.3742824179356997E-2</v>
      </c>
      <c r="AZ111" s="303">
        <f>INDEX($A$102:$H$115,MATCH($L111,$B$102:$B$115,0),MATCH($AO$101,$A$102:$H$102,0))*고양시_Modal_split!N$3 * 0.01</f>
        <v>1.0322967034503045E-2</v>
      </c>
      <c r="BA111" s="207">
        <f>INDEX($A$102:$H$115,MATCH($L111,$B$102:$B$115,0),MATCH($AO$101,$A$102:$H$102,0))*고양시_Modal_split!O$3 * 0.01</f>
        <v>1.858134066210548E-2</v>
      </c>
      <c r="BB111" s="207">
        <f>INDEX($A$102:$H$115,MATCH($L111,$B$102:$B$115,0),MATCH($AO$101,$A$102:$H$102,0))*고양시_Modal_split!P$3 * 0.01</f>
        <v>10.322967034503044</v>
      </c>
      <c r="BC111" s="207">
        <f>INDEX($A$102:$H$115,MATCH($L111,$B$102:$B$115,0),MATCH($BC$101,$A$102:$H$102,0))*고양시_Modal_split!C$3 * 0.01</f>
        <v>7.8384563245040168E-5</v>
      </c>
      <c r="BD111" s="207">
        <f>INDEX($A$102:$H$115,MATCH($L111,$B$102:$B$115,0),MATCH($BC$101,$A$102:$H$102,0))*고양시_Modal_split!D$3 * 0.01</f>
        <v>1.3165807176479425E-2</v>
      </c>
      <c r="BE111" s="207">
        <f>INDEX($A$102:$H$115,MATCH($L111,$B$102:$B$115,0),MATCH($BC$101,$A$102:$H$102,0))*고양시_Modal_split!E$3 * 0.01</f>
        <v>1.5928863030867091E-3</v>
      </c>
      <c r="BF111" s="207">
        <f>INDEX($A$102:$H$115,MATCH($L111,$B$102:$B$115,0),MATCH($BC$101,$A$102:$H$102,0))*고양시_Modal_split!F$3 * 0.01</f>
        <v>2.5670944462750657E-3</v>
      </c>
      <c r="BG111" s="207">
        <f>INDEX($A$102:$H$115,MATCH($L111,$B$102:$B$115,0),MATCH($BC$101,$A$102:$H$102,0))*고양시_Modal_split!G$3 * 0.01</f>
        <v>2.5754927923370342E-4</v>
      </c>
      <c r="BH111" s="207">
        <f>INDEX($A$102:$H$115,MATCH($L111,$B$102:$B$115,0),MATCH($BC$101,$A$102:$H$102,0))*고양시_Modal_split!H$3 * 0.01</f>
        <v>2.7994486873228631E-6</v>
      </c>
      <c r="BI111" s="207">
        <f>INDEX($A$102:$H$115,MATCH($L111,$B$102:$B$115,0),MATCH($BC$101,$A$102:$H$102,0))*고양시_Modal_split!I$3 * 0.01</f>
        <v>7.7824673507575592E-4</v>
      </c>
      <c r="BJ111" s="207">
        <f>INDEX($A$102:$H$115,MATCH($L111,$B$102:$B$115,0),MATCH($BC$101,$A$102:$H$102,0))*고양시_Modal_split!J$3 * 0.01</f>
        <v>8.5215218042107958E-3</v>
      </c>
      <c r="BK111" s="207">
        <f>INDEX($A$102:$H$115,MATCH($L111,$B$102:$B$115,0),MATCH($BC$101,$A$102:$H$102,0))*고양시_Modal_split!K$3 * 0.01</f>
        <v>4.1991730309842946E-5</v>
      </c>
      <c r="BL111" s="207">
        <f>INDEX($A$102:$H$115,MATCH($L111,$B$102:$B$115,0),MATCH($BC$101,$A$102:$H$102,0))*고양시_Modal_split!L$3 * 0.01</f>
        <v>8.4543350357150463E-4</v>
      </c>
      <c r="BM111" s="207">
        <f>INDEX($A$102:$H$115,MATCH($L111,$B$102:$B$115,0),MATCH($BC$101,$A$102:$H$102,0))*고양시_Modal_split!M$3 * 0.01</f>
        <v>6.4387319808425854E-5</v>
      </c>
      <c r="BN111" s="207">
        <f>INDEX($A$102:$H$115,MATCH($L111,$B$102:$B$115,0),MATCH($BC$101,$A$102:$H$102,0))*고양시_Modal_split!N$3 * 0.01</f>
        <v>2.799448687322863E-5</v>
      </c>
      <c r="BO111" s="207">
        <f>INDEX($A$102:$H$115,MATCH($L111,$B$102:$B$115,0),MATCH($BC$101,$A$102:$H$102,0))*고양시_Modal_split!O$3 * 0.01</f>
        <v>5.0390076371811534E-5</v>
      </c>
      <c r="BP111" s="207">
        <f>INDEX($A$102:$H$115,MATCH($L111,$B$102:$B$115,0),MATCH($BC$101,$A$102:$H$102,0))*고양시_Modal_split!P$3 * 0.01</f>
        <v>2.7994486873228631E-2</v>
      </c>
      <c r="BQ111" s="207">
        <f>INDEX($A$102:$H$115,MATCH($L111,$B$102:$B$115,0),MATCH($BQ$101,$A$102:$H$102,0))*고양시_Modal_split!C$3 * 0.01</f>
        <v>2.2208959586094719E-4</v>
      </c>
      <c r="BR111" s="207">
        <f>INDEX($A$102:$H$115,MATCH($L111,$B$102:$B$115,0),MATCH($BQ$101,$A$102:$H$102,0))*고양시_Modal_split!D$3 * 0.01</f>
        <v>3.7303120333358385E-2</v>
      </c>
      <c r="BS111" s="207">
        <f>INDEX($A$102:$H$115,MATCH($L111,$B$102:$B$115,0),MATCH($BQ$101,$A$102:$H$102,0))*고양시_Modal_split!E$3 * 0.01</f>
        <v>4.5131778587456772E-3</v>
      </c>
      <c r="BT111" s="207">
        <f>INDEX($A$102:$H$115,MATCH($L111,$B$102:$B$115,0),MATCH($BQ$101,$A$102:$H$102,0))*고양시_Modal_split!F$3 * 0.01</f>
        <v>7.273434264446022E-3</v>
      </c>
      <c r="BU111" s="207">
        <f>INDEX($A$102:$H$115,MATCH($L111,$B$102:$B$115,0),MATCH($BQ$101,$A$102:$H$102,0))*고양시_Modal_split!G$3 * 0.01</f>
        <v>7.2972295782882659E-4</v>
      </c>
      <c r="BV111" s="207">
        <f>INDEX($A$102:$H$115,MATCH($L111,$B$102:$B$115,0),MATCH($BQ$101,$A$102:$H$102,0))*고양시_Modal_split!H$3 * 0.01</f>
        <v>7.9317712807481165E-6</v>
      </c>
      <c r="BW111" s="207">
        <f>INDEX($A$102:$H$115,MATCH($L111,$B$102:$B$115,0),MATCH($BQ$101,$A$102:$H$102,0))*고양시_Modal_split!I$3 * 0.01</f>
        <v>2.205032416047976E-3</v>
      </c>
      <c r="BX111" s="207">
        <f>INDEX($A$102:$H$115,MATCH($L111,$B$102:$B$115,0),MATCH($BQ$101,$A$102:$H$102,0))*고양시_Modal_split!J$3 * 0.01</f>
        <v>2.4144311778597265E-2</v>
      </c>
      <c r="BY111" s="207">
        <f>INDEX($A$102:$H$115,MATCH($L111,$B$102:$B$115,0),MATCH($BQ$101,$A$102:$H$102,0))*고양시_Modal_split!K$3 * 0.01</f>
        <v>1.1897656921122173E-4</v>
      </c>
      <c r="BZ111" s="207">
        <f>INDEX($A$102:$H$115,MATCH($L111,$B$102:$B$115,0),MATCH($BQ$101,$A$102:$H$102,0))*고양시_Modal_split!L$3 * 0.01</f>
        <v>2.3953949267859309E-3</v>
      </c>
      <c r="CA111" s="207">
        <f>INDEX($A$102:$H$115,MATCH($L111,$B$102:$B$115,0),MATCH($BQ$101,$A$102:$H$102,0))*고양시_Modal_split!M$3 * 0.01</f>
        <v>1.8243073945720665E-4</v>
      </c>
      <c r="CB111" s="207">
        <f>INDEX($A$102:$H$115,MATCH($L111,$B$102:$B$115,0),MATCH($BQ$101,$A$102:$H$102,0))*고양시_Modal_split!N$3 * 0.01</f>
        <v>7.9317712807481144E-5</v>
      </c>
      <c r="CC111" s="207">
        <f>INDEX($A$102:$H$115,MATCH($L111,$B$102:$B$115,0),MATCH($BQ$101,$A$102:$H$102,0))*고양시_Modal_split!O$3 * 0.01</f>
        <v>1.4277188305346608E-4</v>
      </c>
      <c r="CD111" s="207">
        <f>INDEX($A$102:$H$115,MATCH($L111,$B$102:$B$115,0),MATCH($BQ$101,$A$102:$H$102,0))*고양시_Modal_split!P$3 * 0.01</f>
        <v>7.931771280748115E-2</v>
      </c>
      <c r="CE111" s="304">
        <f t="shared" si="51"/>
        <v>0.7651574461633982</v>
      </c>
      <c r="CF111" s="304">
        <f t="shared" si="47"/>
        <v>128.51912390380221</v>
      </c>
      <c r="CG111" s="304">
        <f t="shared" si="47"/>
        <v>15.549092388106201</v>
      </c>
      <c r="CH111" s="304">
        <f t="shared" si="47"/>
        <v>25.058906361851289</v>
      </c>
      <c r="CI111" s="304">
        <f t="shared" si="47"/>
        <v>2.5140887516797372</v>
      </c>
      <c r="CJ111" s="304">
        <f t="shared" si="47"/>
        <v>2.7327051648692792E-2</v>
      </c>
      <c r="CK111" s="304">
        <f t="shared" si="47"/>
        <v>7.596920358336595</v>
      </c>
      <c r="CL111" s="304">
        <f t="shared" si="47"/>
        <v>83.183545218620878</v>
      </c>
      <c r="CM111" s="304">
        <f t="shared" si="47"/>
        <v>0.40990577473039191</v>
      </c>
      <c r="CN111" s="304">
        <f t="shared" si="47"/>
        <v>8.2527695979052229</v>
      </c>
      <c r="CO111" s="304">
        <f t="shared" si="47"/>
        <v>0.62852218791993431</v>
      </c>
      <c r="CP111" s="304">
        <f t="shared" si="47"/>
        <v>0.27327051648692796</v>
      </c>
      <c r="CQ111" s="304">
        <f t="shared" si="47"/>
        <v>0.4918869296764703</v>
      </c>
      <c r="CR111" s="304">
        <f t="shared" si="47"/>
        <v>273.27051648692799</v>
      </c>
      <c r="CS111" s="305">
        <f t="shared" si="52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12.576088730032909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1.0402721502793446E-4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2.891956577776578E-2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0.8075651278906949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77.679818583211883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8.0892949651337914E-4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0.22488240003071938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4.9881576041101399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3.7345318433282939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3.585608556617939E-5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9.9679917873978681E-3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0.23981046495537839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9.6807405709407532E-3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9.7236842213367952E-8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2.7031842135316287E-5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6.2164228203787097E-4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2.9605651058220939E-2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2.7550438627120934E-7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7.6590219383396185E-5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1.9011070847507387E-3</v>
      </c>
      <c r="DR111" s="270">
        <f t="shared" si="53"/>
        <v>94.029725548202251</v>
      </c>
      <c r="DS111" s="270">
        <f t="shared" si="48"/>
        <v>9.4918553833597764E-4</v>
      </c>
      <c r="DT111" s="270">
        <f t="shared" si="48"/>
        <v>0.26387357965740177</v>
      </c>
      <c r="DU111" s="270">
        <f t="shared" si="48"/>
        <v>6.0380559463230021</v>
      </c>
      <c r="DW111" s="278"/>
      <c r="DX111" s="278" t="s">
        <v>303</v>
      </c>
      <c r="DY111" s="281">
        <f t="shared" si="54"/>
        <v>100.06778149452525</v>
      </c>
      <c r="DZ111" s="281">
        <f t="shared" si="55"/>
        <v>0.26482276519573772</v>
      </c>
      <c r="EB111" s="278"/>
      <c r="EC111" s="278" t="s">
        <v>303</v>
      </c>
      <c r="ED111" s="281">
        <f t="shared" si="56"/>
        <v>100.06778149452525</v>
      </c>
      <c r="EE111" s="281">
        <f t="shared" si="49"/>
        <v>0.26482276519573772</v>
      </c>
      <c r="EL111" s="306" t="s">
        <v>667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7"/>
        <v>533.09544313286347</v>
      </c>
      <c r="ER111" s="308">
        <f t="shared" si="58"/>
        <v>1.4108018310710309</v>
      </c>
      <c r="ET111" s="420" t="s">
        <v>667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59"/>
        <v>517.90222300357686</v>
      </c>
      <c r="EZ111" s="422">
        <f t="shared" si="60"/>
        <v>1.3705939788855066</v>
      </c>
      <c r="FA111">
        <v>0</v>
      </c>
      <c r="FD111" s="306" t="s">
        <v>667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1"/>
        <v>517.90222300357686</v>
      </c>
      <c r="FJ111" s="308">
        <f t="shared" si="50"/>
        <v>1.3705939788855066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2.7630450931900672</v>
      </c>
      <c r="D112" s="400">
        <f>$AB70*KTDB_TripDistribution_2050!M$12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21.485807108051571</v>
      </c>
      <c r="E112" s="400">
        <f>$AB70*KTDB_TripDistribution_2050!N$12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0.95236598670868322</v>
      </c>
      <c r="F112" s="400">
        <f>$AB70*KTDB_TripDistribution_2050!O$12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2.5826874215828712E-3</v>
      </c>
      <c r="G112" s="400">
        <f>$AB70*KTDB_TripDistribution_2050!P$12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7.3176143611514751E-3</v>
      </c>
      <c r="H112" s="400">
        <f>$AB70*KTDB_TripDistribution_2050!Q$12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25.211118489733053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7.736526260932187E-3</v>
      </c>
      <c r="N112" s="206">
        <f>INDEX($A$102:$H$115,MATCH($L112,$B$102:$B$115,0),MATCH($M$101,$A$102:$H$102,0))*고양시_Modal_split!D$3 * 0.01</f>
        <v>1.2994601073272887</v>
      </c>
      <c r="O112" s="206">
        <f>INDEX($A$102:$H$115,MATCH($L112,$B$102:$B$115,0),MATCH($M$101,$A$102:$H$102,0))*고양시_Modal_split!E$3 * 0.01</f>
        <v>0.1572172658025148</v>
      </c>
      <c r="P112" s="206">
        <f>INDEX($A$102:$H$115,MATCH($L112,$B$102:$B$115,0),MATCH($M$101,$A$102:$H$102,0))*고양시_Modal_split!F$3 * 0.01</f>
        <v>0.25337123504552916</v>
      </c>
      <c r="Q112" s="206">
        <f>INDEX($A$102:$H$115,MATCH($L112,$B$102:$B$115,0),MATCH($M$101,$A$102:$H$102,0))*고양시_Modal_split!G$3 * 0.01</f>
        <v>2.5420014857348617E-2</v>
      </c>
      <c r="R112" s="206">
        <f>INDEX($A$102:$H$115,MATCH($L112,$B$102:$B$115,0),MATCH($M$101,$A$102:$H$102,0))*고양시_Modal_split!H$3 * 0.01</f>
        <v>2.7630450931900673E-4</v>
      </c>
      <c r="S112" s="206">
        <f>INDEX($A$102:$H$115,MATCH($L112,$B$102:$B$115,0),MATCH($M$101,$A$102:$H$102,0))*고양시_Modal_split!I$3 * 0.01</f>
        <v>7.6812653590683871E-2</v>
      </c>
      <c r="T112" s="206">
        <f>INDEX($A$102:$H$115,MATCH($L112,$B$102:$B$115,0),MATCH($M$101,$A$102:$H$102,0))*고양시_Modal_split!J$3 * 0.01</f>
        <v>0.84107092636705649</v>
      </c>
      <c r="U112" s="206">
        <f>INDEX($A$102:$H$115,MATCH($L112,$B$102:$B$115,0),MATCH($M$101,$A$102:$H$102,0))*고양시_Modal_split!K$3 * 0.01</f>
        <v>4.1445676397851008E-3</v>
      </c>
      <c r="V112" s="206">
        <f>INDEX($A$102:$H$115,MATCH($L112,$B$102:$B$115,0),MATCH($M$101,$A$102:$H$102,0))*고양시_Modal_split!L$3 * 0.01</f>
        <v>8.3443961814340037E-2</v>
      </c>
      <c r="W112" s="206">
        <f>INDEX($A$102:$H$115,MATCH($L112,$B$102:$B$115,0),MATCH($M$101,$A$102:$H$102,0))*고양시_Modal_split!M$3 * 0.01</f>
        <v>6.3550037143371542E-3</v>
      </c>
      <c r="X112" s="206">
        <f>INDEX($A$102:$H$115,MATCH($L112,$B$102:$B$115,0),MATCH($M$101,$A$102:$H$102,0))*고양시_Modal_split!N$3 * 0.01</f>
        <v>2.7630450931900676E-3</v>
      </c>
      <c r="Y112" s="206">
        <f>INDEX($A$102:$H$115,MATCH($L112,$B$102:$B$115,0),MATCH($M$101,$A$102:$H$102,0))*고양시_Modal_split!O$3 * 0.01</f>
        <v>4.9734811677421206E-3</v>
      </c>
      <c r="Z112" s="209">
        <f>INDEX($A$102:$H$115,MATCH($L112,$B$102:$B$115,0),MATCH($M$101,$A$102:$H$102,0))*고양시_Modal_split!P$3 * 0.01</f>
        <v>2.7630450931900676</v>
      </c>
      <c r="AA112" s="207">
        <f>INDEX($A$102:$H$115,MATCH($L112,$B$102:$B$115,0),MATCH($AA$101,$A$102:$H$102,0))*고양시_Modal_split!C$3 * 0.01</f>
        <v>6.0160259902544394E-2</v>
      </c>
      <c r="AB112" s="207">
        <f>INDEX($A$102:$H$115,MATCH($L112,$B$102:$B$115,0),MATCH($AA$101,$A$102:$H$102,0))*고양시_Modal_split!D$3 * 0.01</f>
        <v>10.104775082916653</v>
      </c>
      <c r="AC112" s="207">
        <f>INDEX($A$102:$H$115,MATCH($L112,$B$102:$B$115,0),MATCH($AA$101,$A$102:$H$102,0))*고양시_Modal_split!E$3 * 0.01</f>
        <v>1.2225424244481342</v>
      </c>
      <c r="AD112" s="207">
        <f>INDEX($A$102:$H$115,MATCH($L112,$B$102:$B$115,0),MATCH($AA$101,$A$102:$H$102,0))*고양시_Modal_split!F$3 * 0.01</f>
        <v>1.9702485118083291</v>
      </c>
      <c r="AE112" s="207">
        <f>INDEX($A$102:$H$115,MATCH($L112,$B$102:$B$115,0),MATCH($AA$101,$A$102:$H$102,0))*고양시_Modal_split!G$3 * 0.01</f>
        <v>0.19766942539407445</v>
      </c>
      <c r="AF112" s="207">
        <f>INDEX($A$102:$H$115,MATCH($L112,$B$102:$B$115,0),MATCH($AA$101,$A$102:$H$102,0))*고양시_Modal_split!H$3 * 0.01</f>
        <v>2.1485807108051571E-3</v>
      </c>
      <c r="AG112" s="207">
        <f>INDEX($A$102:$H$115,MATCH($L112,$B$102:$B$115,0),MATCH($AA$101,$A$102:$H$102,0))*고양시_Modal_split!I$3 * 0.01</f>
        <v>0.59730543760383359</v>
      </c>
      <c r="AH112" s="207">
        <f>INDEX($A$102:$H$115,MATCH($L112,$B$102:$B$115,0),MATCH($AA$101,$A$102:$H$102,0))*고양시_Modal_split!J$3 * 0.01</f>
        <v>6.5402796836908985</v>
      </c>
      <c r="AI112" s="207">
        <f>INDEX($A$102:$H$115,MATCH($L112,$B$102:$B$115,0),MATCH($AA$101,$A$102:$H$102,0))*고양시_Modal_split!K$3 * 0.01</f>
        <v>3.2228710662077352E-2</v>
      </c>
      <c r="AJ112" s="207">
        <f>INDEX($A$102:$H$115,MATCH($L112,$B$102:$B$115,0),MATCH($AA$101,$A$102:$H$102,0))*고양시_Modal_split!L$3 * 0.01</f>
        <v>0.64887137466315747</v>
      </c>
      <c r="AK112" s="207">
        <f>INDEX($A$102:$H$115,MATCH($L112,$B$102:$B$115,0),MATCH($AA$101,$A$102:$H$102,0))*고양시_Modal_split!M$3 * 0.01</f>
        <v>4.9417356348518612E-2</v>
      </c>
      <c r="AL112" s="207">
        <f>INDEX($A$102:$H$115,MATCH($L112,$B$102:$B$115,0),MATCH($AA$101,$A$102:$H$102,0))*고양시_Modal_split!N$3 * 0.01</f>
        <v>2.1485807108051574E-2</v>
      </c>
      <c r="AM112" s="207">
        <f>INDEX($A$102:$H$115,MATCH($L112,$B$102:$B$115,0),MATCH($AA$101,$A$102:$H$102,0))*고양시_Modal_split!O$3 * 0.01</f>
        <v>3.8674452794492824E-2</v>
      </c>
      <c r="AN112" s="207">
        <f>INDEX($A$102:$H$115,MATCH($L112,$B$102:$B$115,0),MATCH($AA$101,$A$102:$H$102,0))*고양시_Modal_split!P$3 * 0.01</f>
        <v>21.485807108051571</v>
      </c>
      <c r="AO112" s="303">
        <f>INDEX($A$102:$H$115,MATCH($L112,$B$102:$B$115,0),MATCH($AO$101,$A$102:$H$102,0))*고양시_Modal_split!C$3 * 0.01</f>
        <v>2.6666247627843125E-3</v>
      </c>
      <c r="AP112" s="303">
        <f>INDEX($A$102:$H$115,MATCH($L112,$B$102:$B$115,0),MATCH($AO$101,$A$102:$H$102,0))*고양시_Modal_split!D$3 * 0.01</f>
        <v>0.44789772354909374</v>
      </c>
      <c r="AQ112" s="303">
        <f>INDEX($A$102:$H$115,MATCH($L112,$B$102:$B$115,0),MATCH($AO$101,$A$102:$H$102,0))*고양시_Modal_split!E$3 * 0.01</f>
        <v>5.4189624643724066E-2</v>
      </c>
      <c r="AR112" s="303">
        <f>INDEX($A$102:$H$115,MATCH($L112,$B$102:$B$115,0),MATCH($AO$101,$A$102:$H$102,0))*고양시_Modal_split!F$3 * 0.01</f>
        <v>8.7331960981186257E-2</v>
      </c>
      <c r="AS112" s="303">
        <f>INDEX($A$102:$H$115,MATCH($L112,$B$102:$B$115,0),MATCH($AO$101,$A$102:$H$102,0))*고양시_Modal_split!G$3 * 0.01</f>
        <v>8.7617670777198862E-3</v>
      </c>
      <c r="AT112" s="303">
        <f>INDEX($A$102:$H$115,MATCH($L112,$B$102:$B$115,0),MATCH($AO$101,$A$102:$H$102,0))*고양시_Modal_split!H$3 * 0.01</f>
        <v>9.5236598670868339E-5</v>
      </c>
      <c r="AU112" s="303">
        <f>INDEX($A$102:$H$115,MATCH($L112,$B$102:$B$115,0),MATCH($AO$101,$A$102:$H$102,0))*고양시_Modal_split!I$3 * 0.01</f>
        <v>2.6475774430501392E-2</v>
      </c>
      <c r="AV112" s="303">
        <f>INDEX($A$102:$H$115,MATCH($L112,$B$102:$B$115,0),MATCH($AO$101,$A$102:$H$102,0))*고양시_Modal_split!J$3 * 0.01</f>
        <v>0.28990020635412317</v>
      </c>
      <c r="AW112" s="303">
        <f>INDEX($A$102:$H$115,MATCH($L112,$B$102:$B$115,0),MATCH($AO$101,$A$102:$H$102,0))*고양시_Modal_split!K$3 * 0.01</f>
        <v>1.4285489800630246E-3</v>
      </c>
      <c r="AX112" s="303">
        <f>INDEX($A$102:$H$115,MATCH($L112,$B$102:$B$115,0),MATCH($AO$101,$A$102:$H$102,0))*고양시_Modal_split!L$3 * 0.01</f>
        <v>2.8761452798602233E-2</v>
      </c>
      <c r="AY112" s="303">
        <f>INDEX($A$102:$H$115,MATCH($L112,$B$102:$B$115,0),MATCH($AO$101,$A$102:$H$102,0))*고양시_Modal_split!M$3 * 0.01</f>
        <v>2.1904417694299716E-3</v>
      </c>
      <c r="AZ112" s="303">
        <f>INDEX($A$102:$H$115,MATCH($L112,$B$102:$B$115,0),MATCH($AO$101,$A$102:$H$102,0))*고양시_Modal_split!N$3 * 0.01</f>
        <v>9.5236598670868323E-4</v>
      </c>
      <c r="BA112" s="207">
        <f>INDEX($A$102:$H$115,MATCH($L112,$B$102:$B$115,0),MATCH($AO$101,$A$102:$H$102,0))*고양시_Modal_split!O$3 * 0.01</f>
        <v>1.7142587760756297E-3</v>
      </c>
      <c r="BB112" s="207">
        <f>INDEX($A$102:$H$115,MATCH($L112,$B$102:$B$115,0),MATCH($AO$101,$A$102:$H$102,0))*고양시_Modal_split!P$3 * 0.01</f>
        <v>0.95236598670868322</v>
      </c>
      <c r="BC112" s="207">
        <f>INDEX($A$102:$H$115,MATCH($L112,$B$102:$B$115,0),MATCH($BC$101,$A$102:$H$102,0))*고양시_Modal_split!C$3 * 0.01</f>
        <v>7.2315247804320391E-6</v>
      </c>
      <c r="BD112" s="207">
        <f>INDEX($A$102:$H$115,MATCH($L112,$B$102:$B$115,0),MATCH($BC$101,$A$102:$H$102,0))*고양시_Modal_split!D$3 * 0.01</f>
        <v>1.2146378943704243E-3</v>
      </c>
      <c r="BE112" s="207">
        <f>INDEX($A$102:$H$115,MATCH($L112,$B$102:$B$115,0),MATCH($BC$101,$A$102:$H$102,0))*고양시_Modal_split!E$3 * 0.01</f>
        <v>1.4695491428806534E-4</v>
      </c>
      <c r="BF112" s="207">
        <f>INDEX($A$102:$H$115,MATCH($L112,$B$102:$B$115,0),MATCH($BC$101,$A$102:$H$102,0))*고양시_Modal_split!F$3 * 0.01</f>
        <v>2.3683243655914929E-4</v>
      </c>
      <c r="BG112" s="207">
        <f>INDEX($A$102:$H$115,MATCH($L112,$B$102:$B$115,0),MATCH($BC$101,$A$102:$H$102,0))*고양시_Modal_split!G$3 * 0.01</f>
        <v>2.3760724278562414E-5</v>
      </c>
      <c r="BH112" s="207">
        <f>INDEX($A$102:$H$115,MATCH($L112,$B$102:$B$115,0),MATCH($BC$101,$A$102:$H$102,0))*고양시_Modal_split!H$3 * 0.01</f>
        <v>2.5826874215828715E-7</v>
      </c>
      <c r="BI112" s="207">
        <f>INDEX($A$102:$H$115,MATCH($L112,$B$102:$B$115,0),MATCH($BC$101,$A$102:$H$102,0))*고양시_Modal_split!I$3 * 0.01</f>
        <v>7.1798710320003818E-5</v>
      </c>
      <c r="BJ112" s="207">
        <f>INDEX($A$102:$H$115,MATCH($L112,$B$102:$B$115,0),MATCH($BC$101,$A$102:$H$102,0))*고양시_Modal_split!J$3 * 0.01</f>
        <v>7.8617005112982606E-4</v>
      </c>
      <c r="BK112" s="207">
        <f>INDEX($A$102:$H$115,MATCH($L112,$B$102:$B$115,0),MATCH($BC$101,$A$102:$H$102,0))*고양시_Modal_split!K$3 * 0.01</f>
        <v>3.8740311323743068E-6</v>
      </c>
      <c r="BL112" s="207">
        <f>INDEX($A$102:$H$115,MATCH($L112,$B$102:$B$115,0),MATCH($BC$101,$A$102:$H$102,0))*고양시_Modal_split!L$3 * 0.01</f>
        <v>7.7997160131802707E-5</v>
      </c>
      <c r="BM112" s="207">
        <f>INDEX($A$102:$H$115,MATCH($L112,$B$102:$B$115,0),MATCH($BC$101,$A$102:$H$102,0))*고양시_Modal_split!M$3 * 0.01</f>
        <v>5.9401810696406035E-6</v>
      </c>
      <c r="BN112" s="207">
        <f>INDEX($A$102:$H$115,MATCH($L112,$B$102:$B$115,0),MATCH($BC$101,$A$102:$H$102,0))*고양시_Modal_split!N$3 * 0.01</f>
        <v>2.5826874215828712E-6</v>
      </c>
      <c r="BO112" s="207">
        <f>INDEX($A$102:$H$115,MATCH($L112,$B$102:$B$115,0),MATCH($BC$101,$A$102:$H$102,0))*고양시_Modal_split!O$3 * 0.01</f>
        <v>4.648837358849168E-6</v>
      </c>
      <c r="BP112" s="207">
        <f>INDEX($A$102:$H$115,MATCH($L112,$B$102:$B$115,0),MATCH($BC$101,$A$102:$H$102,0))*고양시_Modal_split!P$3 * 0.01</f>
        <v>2.5826874215828712E-3</v>
      </c>
      <c r="BQ112" s="207">
        <f>INDEX($A$102:$H$115,MATCH($L112,$B$102:$B$115,0),MATCH($BQ$101,$A$102:$H$102,0))*고양시_Modal_split!C$3 * 0.01</f>
        <v>2.0489320211224127E-5</v>
      </c>
      <c r="BR112" s="207">
        <f>INDEX($A$102:$H$115,MATCH($L112,$B$102:$B$115,0),MATCH($BQ$101,$A$102:$H$102,0))*고양시_Modal_split!D$3 * 0.01</f>
        <v>3.4414740340495387E-3</v>
      </c>
      <c r="BS112" s="207">
        <f>INDEX($A$102:$H$115,MATCH($L112,$B$102:$B$115,0),MATCH($BQ$101,$A$102:$H$102,0))*고양시_Modal_split!E$3 * 0.01</f>
        <v>4.1637225714951889E-4</v>
      </c>
      <c r="BT112" s="207">
        <f>INDEX($A$102:$H$115,MATCH($L112,$B$102:$B$115,0),MATCH($BQ$101,$A$102:$H$102,0))*고양시_Modal_split!F$3 * 0.01</f>
        <v>6.7102523691759026E-4</v>
      </c>
      <c r="BU112" s="207">
        <f>INDEX($A$102:$H$115,MATCH($L112,$B$102:$B$115,0),MATCH($BQ$101,$A$102:$H$102,0))*고양시_Modal_split!G$3 * 0.01</f>
        <v>6.7322052122593571E-5</v>
      </c>
      <c r="BV112" s="207">
        <f>INDEX($A$102:$H$115,MATCH($L112,$B$102:$B$115,0),MATCH($BQ$101,$A$102:$H$102,0))*고양시_Modal_split!H$3 * 0.01</f>
        <v>7.3176143611514746E-7</v>
      </c>
      <c r="BW112" s="207">
        <f>INDEX($A$102:$H$115,MATCH($L112,$B$102:$B$115,0),MATCH($BQ$101,$A$102:$H$102,0))*고양시_Modal_split!I$3 * 0.01</f>
        <v>2.0342967924001098E-4</v>
      </c>
      <c r="BX112" s="207">
        <f>INDEX($A$102:$H$115,MATCH($L112,$B$102:$B$115,0),MATCH($BQ$101,$A$102:$H$102,0))*고양시_Modal_split!J$3 * 0.01</f>
        <v>2.2274818115345092E-3</v>
      </c>
      <c r="BY112" s="207">
        <f>INDEX($A$102:$H$115,MATCH($L112,$B$102:$B$115,0),MATCH($BQ$101,$A$102:$H$102,0))*고양시_Modal_split!K$3 * 0.01</f>
        <v>1.0976421541727212E-5</v>
      </c>
      <c r="BZ112" s="207">
        <f>INDEX($A$102:$H$115,MATCH($L112,$B$102:$B$115,0),MATCH($BQ$101,$A$102:$H$102,0))*고양시_Modal_split!L$3 * 0.01</f>
        <v>2.2099195370677458E-4</v>
      </c>
      <c r="CA112" s="207">
        <f>INDEX($A$102:$H$115,MATCH($L112,$B$102:$B$115,0),MATCH($BQ$101,$A$102:$H$102,0))*고양시_Modal_split!M$3 * 0.01</f>
        <v>1.6830513030648393E-5</v>
      </c>
      <c r="CB112" s="207">
        <f>INDEX($A$102:$H$115,MATCH($L112,$B$102:$B$115,0),MATCH($BQ$101,$A$102:$H$102,0))*고양시_Modal_split!N$3 * 0.01</f>
        <v>7.3176143611514748E-6</v>
      </c>
      <c r="CC112" s="207">
        <f>INDEX($A$102:$H$115,MATCH($L112,$B$102:$B$115,0),MATCH($BQ$101,$A$102:$H$102,0))*고양시_Modal_split!O$3 * 0.01</f>
        <v>1.3171705850072654E-5</v>
      </c>
      <c r="CD112" s="207">
        <f>INDEX($A$102:$H$115,MATCH($L112,$B$102:$B$115,0),MATCH($BQ$101,$A$102:$H$102,0))*고양시_Modal_split!P$3 * 0.01</f>
        <v>7.317614361151476E-3</v>
      </c>
      <c r="CE112" s="304">
        <f t="shared" si="51"/>
        <v>7.0591131771252563E-2</v>
      </c>
      <c r="CF112" s="304">
        <f t="shared" si="47"/>
        <v>11.856789025721456</v>
      </c>
      <c r="CG112" s="304">
        <f t="shared" si="47"/>
        <v>1.4345126420658108</v>
      </c>
      <c r="CH112" s="304">
        <f t="shared" si="47"/>
        <v>2.3118595655085215</v>
      </c>
      <c r="CI112" s="304">
        <f t="shared" si="47"/>
        <v>0.23194229010554412</v>
      </c>
      <c r="CJ112" s="304">
        <f t="shared" si="47"/>
        <v>2.5211118489733056E-3</v>
      </c>
      <c r="CK112" s="304">
        <f t="shared" si="47"/>
        <v>0.70086909401457897</v>
      </c>
      <c r="CL112" s="304">
        <f t="shared" si="47"/>
        <v>7.6742644682747425</v>
      </c>
      <c r="CM112" s="304">
        <f t="shared" si="47"/>
        <v>3.7816677734599582E-2</v>
      </c>
      <c r="CN112" s="304">
        <f t="shared" si="47"/>
        <v>0.7613757783899382</v>
      </c>
      <c r="CO112" s="304">
        <f t="shared" si="47"/>
        <v>5.7985572526386031E-2</v>
      </c>
      <c r="CP112" s="304">
        <f t="shared" si="47"/>
        <v>2.5211118489733061E-2</v>
      </c>
      <c r="CQ112" s="304">
        <f t="shared" si="47"/>
        <v>4.5380013281519499E-2</v>
      </c>
      <c r="CR112" s="304">
        <f t="shared" si="47"/>
        <v>25.21111848973306</v>
      </c>
      <c r="CS112" s="305">
        <f t="shared" si="52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1.160232238685079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9.5972389482114182E-6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2.6680324276027742E-3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7.4503537334232164E-2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7.1665071510047191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7.4629409892502854E-5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2.0746975950115789E-2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0.46019246430011174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0.34453671042237977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3.3079749451499947E-6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9.1961703475169822E-4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2.2124194460463254E-2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8.9311609880178252E-4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8.9707795122711753E-9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2.4938767044113867E-6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5.7350853038090223E-5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2.7313285984520148E-3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2.5417208618101685E-8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7.0659839958322677E-6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1.7539043944982108E-4</v>
      </c>
      <c r="DR112" s="270">
        <f t="shared" si="53"/>
        <v>8.6749005448094323</v>
      </c>
      <c r="DS112" s="270">
        <f t="shared" si="48"/>
        <v>8.7569011773994636E-5</v>
      </c>
      <c r="DT112" s="270">
        <f t="shared" si="48"/>
        <v>2.4344185273170504E-2</v>
      </c>
      <c r="DU112" s="270">
        <f t="shared" si="48"/>
        <v>0.557052937387295</v>
      </c>
      <c r="DW112" s="278"/>
      <c r="DX112" s="278" t="s">
        <v>304</v>
      </c>
      <c r="DY112" s="281">
        <f t="shared" si="54"/>
        <v>9.2319534821967277</v>
      </c>
      <c r="DZ112" s="281">
        <f t="shared" si="55"/>
        <v>2.4431754284944499E-2</v>
      </c>
      <c r="EB112" s="278"/>
      <c r="EC112" s="278" t="s">
        <v>304</v>
      </c>
      <c r="ED112" s="281">
        <f t="shared" si="56"/>
        <v>9.2319534821967277</v>
      </c>
      <c r="EE112" s="281">
        <f t="shared" si="49"/>
        <v>2.4431754284944499E-2</v>
      </c>
      <c r="EL112" s="306" t="s">
        <v>667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7"/>
        <v>1069.0610848923213</v>
      </c>
      <c r="ER112" s="308">
        <f t="shared" si="58"/>
        <v>2.829199452971074</v>
      </c>
      <c r="ET112" s="420" t="s">
        <v>667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59"/>
        <v>1038.5928439728903</v>
      </c>
      <c r="EZ112" s="422">
        <f t="shared" si="60"/>
        <v>2.7485672685613984</v>
      </c>
      <c r="FA112">
        <v>0</v>
      </c>
      <c r="FD112" s="306" t="s">
        <v>667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1"/>
        <v>1038.5928439728903</v>
      </c>
      <c r="FJ112" s="308">
        <f t="shared" si="50"/>
        <v>2.7485672685613984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8.5358357343193134</v>
      </c>
      <c r="D113" s="400">
        <f>$AB71*KTDB_TripDistribution_2050!M$12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66.375796958802155</v>
      </c>
      <c r="E113" s="400">
        <f>$AB71*KTDB_TripDistribution_2050!N$12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2.9421306375107532</v>
      </c>
      <c r="F113" s="400">
        <f>$AB71*KTDB_TripDistribution_2050!O$12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7.9786593559613705E-3</v>
      </c>
      <c r="G113" s="400">
        <f>$AB71*KTDB_TripDistribution_2050!P$12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2.260620150855723E-2</v>
      </c>
      <c r="H113" s="400">
        <f>$AB71*KTDB_TripDistribution_2050!Q$12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77.88434819149677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2.3900340056094076E-2</v>
      </c>
      <c r="N113" s="206">
        <f>INDEX($A$102:$H$115,MATCH($L113,$B$102:$B$115,0),MATCH($M$101,$A$102:$H$102,0))*고양시_Modal_split!D$3 * 0.01</f>
        <v>4.0144035458503735</v>
      </c>
      <c r="O113" s="206">
        <f>INDEX($A$102:$H$115,MATCH($L113,$B$102:$B$115,0),MATCH($M$101,$A$102:$H$102,0))*고양시_Modal_split!E$3 * 0.01</f>
        <v>0.4856890532827689</v>
      </c>
      <c r="P113" s="206">
        <f>INDEX($A$102:$H$115,MATCH($L113,$B$102:$B$115,0),MATCH($M$101,$A$102:$H$102,0))*고양시_Modal_split!F$3 * 0.01</f>
        <v>0.7827361368370811</v>
      </c>
      <c r="Q113" s="206">
        <f>INDEX($A$102:$H$115,MATCH($L113,$B$102:$B$115,0),MATCH($M$101,$A$102:$H$102,0))*고양시_Modal_split!G$3 * 0.01</f>
        <v>7.8529688755737681E-2</v>
      </c>
      <c r="R113" s="206">
        <f>INDEX($A$102:$H$115,MATCH($L113,$B$102:$B$115,0),MATCH($M$101,$A$102:$H$102,0))*고양시_Modal_split!H$3 * 0.01</f>
        <v>8.5358357343193138E-4</v>
      </c>
      <c r="S113" s="206">
        <f>INDEX($A$102:$H$115,MATCH($L113,$B$102:$B$115,0),MATCH($M$101,$A$102:$H$102,0))*고양시_Modal_split!I$3 * 0.01</f>
        <v>0.23729623341407688</v>
      </c>
      <c r="T113" s="206">
        <f>INDEX($A$102:$H$115,MATCH($L113,$B$102:$B$115,0),MATCH($M$101,$A$102:$H$102,0))*고양시_Modal_split!J$3 * 0.01</f>
        <v>2.5983083975267993</v>
      </c>
      <c r="U113" s="206">
        <f>INDEX($A$102:$H$115,MATCH($L113,$B$102:$B$115,0),MATCH($M$101,$A$102:$H$102,0))*고양시_Modal_split!K$3 * 0.01</f>
        <v>1.2803753601478968E-2</v>
      </c>
      <c r="V113" s="206">
        <f>INDEX($A$102:$H$115,MATCH($L113,$B$102:$B$115,0),MATCH($M$101,$A$102:$H$102,0))*고양시_Modal_split!L$3 * 0.01</f>
        <v>0.25778223917644327</v>
      </c>
      <c r="W113" s="206">
        <f>INDEX($A$102:$H$115,MATCH($L113,$B$102:$B$115,0),MATCH($M$101,$A$102:$H$102,0))*고양시_Modal_split!M$3 * 0.01</f>
        <v>1.963242218893442E-2</v>
      </c>
      <c r="X113" s="206">
        <f>INDEX($A$102:$H$115,MATCH($L113,$B$102:$B$115,0),MATCH($M$101,$A$102:$H$102,0))*고양시_Modal_split!N$3 * 0.01</f>
        <v>8.535835734319314E-3</v>
      </c>
      <c r="Y113" s="206">
        <f>INDEX($A$102:$H$115,MATCH($L113,$B$102:$B$115,0),MATCH($M$101,$A$102:$H$102,0))*고양시_Modal_split!O$3 * 0.01</f>
        <v>1.5364504321774764E-2</v>
      </c>
      <c r="Z113" s="209">
        <f>INDEX($A$102:$H$115,MATCH($L113,$B$102:$B$115,0),MATCH($M$101,$A$102:$H$102,0))*고양시_Modal_split!P$3 * 0.01</f>
        <v>8.5358357343193134</v>
      </c>
      <c r="AA113" s="207">
        <f>INDEX($A$102:$H$115,MATCH($L113,$B$102:$B$115,0),MATCH($AA$101,$A$102:$H$102,0))*고양시_Modal_split!C$3 * 0.01</f>
        <v>0.18585223148464602</v>
      </c>
      <c r="AB113" s="207">
        <f>INDEX($A$102:$H$115,MATCH($L113,$B$102:$B$115,0),MATCH($AA$101,$A$102:$H$102,0))*고양시_Modal_split!D$3 * 0.01</f>
        <v>31.216537309724654</v>
      </c>
      <c r="AC113" s="207">
        <f>INDEX($A$102:$H$115,MATCH($L113,$B$102:$B$115,0),MATCH($AA$101,$A$102:$H$102,0))*고양시_Modal_split!E$3 * 0.01</f>
        <v>3.7767828469558427</v>
      </c>
      <c r="AD113" s="207">
        <f>INDEX($A$102:$H$115,MATCH($L113,$B$102:$B$115,0),MATCH($AA$101,$A$102:$H$102,0))*고양시_Modal_split!F$3 * 0.01</f>
        <v>6.0866605811221577</v>
      </c>
      <c r="AE113" s="207">
        <f>INDEX($A$102:$H$115,MATCH($L113,$B$102:$B$115,0),MATCH($AA$101,$A$102:$H$102,0))*고양시_Modal_split!G$3 * 0.01</f>
        <v>0.61065733202097983</v>
      </c>
      <c r="AF113" s="207">
        <f>INDEX($A$102:$H$115,MATCH($L113,$B$102:$B$115,0),MATCH($AA$101,$A$102:$H$102,0))*고양시_Modal_split!H$3 * 0.01</f>
        <v>6.6375796958802157E-3</v>
      </c>
      <c r="AG113" s="207">
        <f>INDEX($A$102:$H$115,MATCH($L113,$B$102:$B$115,0),MATCH($AA$101,$A$102:$H$102,0))*고양시_Modal_split!I$3 * 0.01</f>
        <v>1.8452471554546999</v>
      </c>
      <c r="AH113" s="207">
        <f>INDEX($A$102:$H$115,MATCH($L113,$B$102:$B$115,0),MATCH($AA$101,$A$102:$H$102,0))*고양시_Modal_split!J$3 * 0.01</f>
        <v>20.204792594259377</v>
      </c>
      <c r="AI113" s="207">
        <f>INDEX($A$102:$H$115,MATCH($L113,$B$102:$B$115,0),MATCH($AA$101,$A$102:$H$102,0))*고양시_Modal_split!K$3 * 0.01</f>
        <v>9.9563695438203231E-2</v>
      </c>
      <c r="AJ113" s="207">
        <f>INDEX($A$102:$H$115,MATCH($L113,$B$102:$B$115,0),MATCH($AA$101,$A$102:$H$102,0))*고양시_Modal_split!L$3 * 0.01</f>
        <v>2.0045490681558253</v>
      </c>
      <c r="AK113" s="207">
        <f>INDEX($A$102:$H$115,MATCH($L113,$B$102:$B$115,0),MATCH($AA$101,$A$102:$H$102,0))*고양시_Modal_split!M$3 * 0.01</f>
        <v>0.15266433300524496</v>
      </c>
      <c r="AL113" s="207">
        <f>INDEX($A$102:$H$115,MATCH($L113,$B$102:$B$115,0),MATCH($AA$101,$A$102:$H$102,0))*고양시_Modal_split!N$3 * 0.01</f>
        <v>6.6375796958802163E-2</v>
      </c>
      <c r="AM113" s="207">
        <f>INDEX($A$102:$H$115,MATCH($L113,$B$102:$B$115,0),MATCH($AA$101,$A$102:$H$102,0))*고양시_Modal_split!O$3 * 0.01</f>
        <v>0.11947643452584387</v>
      </c>
      <c r="AN113" s="207">
        <f>INDEX($A$102:$H$115,MATCH($L113,$B$102:$B$115,0),MATCH($AA$101,$A$102:$H$102,0))*고양시_Modal_split!P$3 * 0.01</f>
        <v>66.375796958802155</v>
      </c>
      <c r="AO113" s="303">
        <f>INDEX($A$102:$H$115,MATCH($L113,$B$102:$B$115,0),MATCH($AO$101,$A$102:$H$102,0))*고양시_Modal_split!C$3 * 0.01</f>
        <v>8.2379657850301085E-3</v>
      </c>
      <c r="AP113" s="303">
        <f>INDEX($A$102:$H$115,MATCH($L113,$B$102:$B$115,0),MATCH($AO$101,$A$102:$H$102,0))*고양시_Modal_split!D$3 * 0.01</f>
        <v>1.3836840388213074</v>
      </c>
      <c r="AQ113" s="303">
        <f>INDEX($A$102:$H$115,MATCH($L113,$B$102:$B$115,0),MATCH($AO$101,$A$102:$H$102,0))*고양시_Modal_split!E$3 * 0.01</f>
        <v>0.16740723327436186</v>
      </c>
      <c r="AR113" s="303">
        <f>INDEX($A$102:$H$115,MATCH($L113,$B$102:$B$115,0),MATCH($AO$101,$A$102:$H$102,0))*고양시_Modal_split!F$3 * 0.01</f>
        <v>0.26979337945973608</v>
      </c>
      <c r="AS113" s="303">
        <f>INDEX($A$102:$H$115,MATCH($L113,$B$102:$B$115,0),MATCH($AO$101,$A$102:$H$102,0))*고양시_Modal_split!G$3 * 0.01</f>
        <v>2.706760186509893E-2</v>
      </c>
      <c r="AT113" s="303">
        <f>INDEX($A$102:$H$115,MATCH($L113,$B$102:$B$115,0),MATCH($AO$101,$A$102:$H$102,0))*고양시_Modal_split!H$3 * 0.01</f>
        <v>2.9421306375107531E-4</v>
      </c>
      <c r="AU113" s="303">
        <f>INDEX($A$102:$H$115,MATCH($L113,$B$102:$B$115,0),MATCH($AO$101,$A$102:$H$102,0))*고양시_Modal_split!I$3 * 0.01</f>
        <v>8.1791231722798938E-2</v>
      </c>
      <c r="AV113" s="303">
        <f>INDEX($A$102:$H$115,MATCH($L113,$B$102:$B$115,0),MATCH($AO$101,$A$102:$H$102,0))*고양시_Modal_split!J$3 * 0.01</f>
        <v>0.8955845660582733</v>
      </c>
      <c r="AW113" s="303">
        <f>INDEX($A$102:$H$115,MATCH($L113,$B$102:$B$115,0),MATCH($AO$101,$A$102:$H$102,0))*고양시_Modal_split!K$3 * 0.01</f>
        <v>4.4131959562661296E-3</v>
      </c>
      <c r="AX113" s="303">
        <f>INDEX($A$102:$H$115,MATCH($L113,$B$102:$B$115,0),MATCH($AO$101,$A$102:$H$102,0))*고양시_Modal_split!L$3 * 0.01</f>
        <v>8.8852345252824746E-2</v>
      </c>
      <c r="AY113" s="303">
        <f>INDEX($A$102:$H$115,MATCH($L113,$B$102:$B$115,0),MATCH($AO$101,$A$102:$H$102,0))*고양시_Modal_split!M$3 * 0.01</f>
        <v>6.7669004662747325E-3</v>
      </c>
      <c r="AZ113" s="303">
        <f>INDEX($A$102:$H$115,MATCH($L113,$B$102:$B$115,0),MATCH($AO$101,$A$102:$H$102,0))*고양시_Modal_split!N$3 * 0.01</f>
        <v>2.9421306375107532E-3</v>
      </c>
      <c r="BA113" s="207">
        <f>INDEX($A$102:$H$115,MATCH($L113,$B$102:$B$115,0),MATCH($AO$101,$A$102:$H$102,0))*고양시_Modal_split!O$3 * 0.01</f>
        <v>5.2958351475193557E-3</v>
      </c>
      <c r="BB113" s="207">
        <f>INDEX($A$102:$H$115,MATCH($L113,$B$102:$B$115,0),MATCH($AO$101,$A$102:$H$102,0))*고양시_Modal_split!P$3 * 0.01</f>
        <v>2.9421306375107532</v>
      </c>
      <c r="BC113" s="207">
        <f>INDEX($A$102:$H$115,MATCH($L113,$B$102:$B$115,0),MATCH($BC$101,$A$102:$H$102,0))*고양시_Modal_split!C$3 * 0.01</f>
        <v>2.2340246196691834E-5</v>
      </c>
      <c r="BD113" s="207">
        <f>INDEX($A$102:$H$115,MATCH($L113,$B$102:$B$115,0),MATCH($BC$101,$A$102:$H$102,0))*고양시_Modal_split!D$3 * 0.01</f>
        <v>3.7523634951086328E-3</v>
      </c>
      <c r="BE113" s="207">
        <f>INDEX($A$102:$H$115,MATCH($L113,$B$102:$B$115,0),MATCH($BC$101,$A$102:$H$102,0))*고양시_Modal_split!E$3 * 0.01</f>
        <v>4.5398571735420198E-4</v>
      </c>
      <c r="BF113" s="207">
        <f>INDEX($A$102:$H$115,MATCH($L113,$B$102:$B$115,0),MATCH($BC$101,$A$102:$H$102,0))*고양시_Modal_split!F$3 * 0.01</f>
        <v>7.3164306294165777E-4</v>
      </c>
      <c r="BG113" s="207">
        <f>INDEX($A$102:$H$115,MATCH($L113,$B$102:$B$115,0),MATCH($BC$101,$A$102:$H$102,0))*고양시_Modal_split!G$3 * 0.01</f>
        <v>7.3403666074844601E-5</v>
      </c>
      <c r="BH113" s="207">
        <f>INDEX($A$102:$H$115,MATCH($L113,$B$102:$B$115,0),MATCH($BC$101,$A$102:$H$102,0))*고양시_Modal_split!H$3 * 0.01</f>
        <v>7.9786593559613703E-7</v>
      </c>
      <c r="BI113" s="207">
        <f>INDEX($A$102:$H$115,MATCH($L113,$B$102:$B$115,0),MATCH($BC$101,$A$102:$H$102,0))*고양시_Modal_split!I$3 * 0.01</f>
        <v>2.2180673009572607E-4</v>
      </c>
      <c r="BJ113" s="207">
        <f>INDEX($A$102:$H$115,MATCH($L113,$B$102:$B$115,0),MATCH($BC$101,$A$102:$H$102,0))*고양시_Modal_split!J$3 * 0.01</f>
        <v>2.4287039079546415E-3</v>
      </c>
      <c r="BK113" s="207">
        <f>INDEX($A$102:$H$115,MATCH($L113,$B$102:$B$115,0),MATCH($BC$101,$A$102:$H$102,0))*고양시_Modal_split!K$3 * 0.01</f>
        <v>1.1967989033942056E-5</v>
      </c>
      <c r="BL113" s="207">
        <f>INDEX($A$102:$H$115,MATCH($L113,$B$102:$B$115,0),MATCH($BC$101,$A$102:$H$102,0))*고양시_Modal_split!L$3 * 0.01</f>
        <v>2.4095551255003339E-4</v>
      </c>
      <c r="BM113" s="207">
        <f>INDEX($A$102:$H$115,MATCH($L113,$B$102:$B$115,0),MATCH($BC$101,$A$102:$H$102,0))*고양시_Modal_split!M$3 * 0.01</f>
        <v>1.835091651871115E-5</v>
      </c>
      <c r="BN113" s="207">
        <f>INDEX($A$102:$H$115,MATCH($L113,$B$102:$B$115,0),MATCH($BC$101,$A$102:$H$102,0))*고양시_Modal_split!N$3 * 0.01</f>
        <v>7.978659355961371E-6</v>
      </c>
      <c r="BO113" s="207">
        <f>INDEX($A$102:$H$115,MATCH($L113,$B$102:$B$115,0),MATCH($BC$101,$A$102:$H$102,0))*고양시_Modal_split!O$3 * 0.01</f>
        <v>1.4361586840730466E-5</v>
      </c>
      <c r="BP113" s="207">
        <f>INDEX($A$102:$H$115,MATCH($L113,$B$102:$B$115,0),MATCH($BC$101,$A$102:$H$102,0))*고양시_Modal_split!P$3 * 0.01</f>
        <v>7.9786593559613705E-3</v>
      </c>
      <c r="BQ113" s="207">
        <f>INDEX($A$102:$H$115,MATCH($L113,$B$102:$B$115,0),MATCH($BQ$101,$A$102:$H$102,0))*고양시_Modal_split!C$3 * 0.01</f>
        <v>6.3297364223960237E-5</v>
      </c>
      <c r="BR113" s="207">
        <f>INDEX($A$102:$H$115,MATCH($L113,$B$102:$B$115,0),MATCH($BQ$101,$A$102:$H$102,0))*고양시_Modal_split!D$3 * 0.01</f>
        <v>1.0631696569474465E-2</v>
      </c>
      <c r="BS113" s="207">
        <f>INDEX($A$102:$H$115,MATCH($L113,$B$102:$B$115,0),MATCH($BQ$101,$A$102:$H$102,0))*고양시_Modal_split!E$3 * 0.01</f>
        <v>1.2862928658369064E-3</v>
      </c>
      <c r="BT113" s="207">
        <f>INDEX($A$102:$H$115,MATCH($L113,$B$102:$B$115,0),MATCH($BQ$101,$A$102:$H$102,0))*고양시_Modal_split!F$3 * 0.01</f>
        <v>2.0729886783346979E-3</v>
      </c>
      <c r="BU113" s="207">
        <f>INDEX($A$102:$H$115,MATCH($L113,$B$102:$B$115,0),MATCH($BQ$101,$A$102:$H$102,0))*고양시_Modal_split!G$3 * 0.01</f>
        <v>2.0797705387872652E-4</v>
      </c>
      <c r="BV113" s="207">
        <f>INDEX($A$102:$H$115,MATCH($L113,$B$102:$B$115,0),MATCH($BQ$101,$A$102:$H$102,0))*고양시_Modal_split!H$3 * 0.01</f>
        <v>2.2606201508557231E-6</v>
      </c>
      <c r="BW113" s="207">
        <f>INDEX($A$102:$H$115,MATCH($L113,$B$102:$B$115,0),MATCH($BQ$101,$A$102:$H$102,0))*고양시_Modal_split!I$3 * 0.01</f>
        <v>6.284524019378909E-4</v>
      </c>
      <c r="BX113" s="207">
        <f>INDEX($A$102:$H$115,MATCH($L113,$B$102:$B$115,0),MATCH($BQ$101,$A$102:$H$102,0))*고양시_Modal_split!J$3 * 0.01</f>
        <v>6.8813277392048211E-3</v>
      </c>
      <c r="BY113" s="207">
        <f>INDEX($A$102:$H$115,MATCH($L113,$B$102:$B$115,0),MATCH($BQ$101,$A$102:$H$102,0))*고양시_Modal_split!K$3 * 0.01</f>
        <v>3.3909302262835844E-5</v>
      </c>
      <c r="BZ113" s="207">
        <f>INDEX($A$102:$H$115,MATCH($L113,$B$102:$B$115,0),MATCH($BQ$101,$A$102:$H$102,0))*고양시_Modal_split!L$3 * 0.01</f>
        <v>6.8270728555842831E-4</v>
      </c>
      <c r="CA113" s="207">
        <f>INDEX($A$102:$H$115,MATCH($L113,$B$102:$B$115,0),MATCH($BQ$101,$A$102:$H$102,0))*고양시_Modal_split!M$3 * 0.01</f>
        <v>5.1994263469681629E-5</v>
      </c>
      <c r="CB113" s="207">
        <f>INDEX($A$102:$H$115,MATCH($L113,$B$102:$B$115,0),MATCH($BQ$101,$A$102:$H$102,0))*고양시_Modal_split!N$3 * 0.01</f>
        <v>2.260620150855723E-5</v>
      </c>
      <c r="CC113" s="207">
        <f>INDEX($A$102:$H$115,MATCH($L113,$B$102:$B$115,0),MATCH($BQ$101,$A$102:$H$102,0))*고양시_Modal_split!O$3 * 0.01</f>
        <v>4.0691162715403021E-5</v>
      </c>
      <c r="CD113" s="207">
        <f>INDEX($A$102:$H$115,MATCH($L113,$B$102:$B$115,0),MATCH($BQ$101,$A$102:$H$102,0))*고양시_Modal_split!P$3 * 0.01</f>
        <v>2.260620150855723E-2</v>
      </c>
      <c r="CE113" s="304">
        <f t="shared" si="51"/>
        <v>0.21807617493619083</v>
      </c>
      <c r="CF113" s="304">
        <f t="shared" si="47"/>
        <v>36.629008954460922</v>
      </c>
      <c r="CG113" s="304">
        <f t="shared" si="47"/>
        <v>4.4316194120961638</v>
      </c>
      <c r="CH113" s="304">
        <f t="shared" si="47"/>
        <v>7.1419947291602517</v>
      </c>
      <c r="CI113" s="304">
        <f t="shared" si="47"/>
        <v>0.71653600336177004</v>
      </c>
      <c r="CJ113" s="304">
        <f t="shared" si="47"/>
        <v>7.7884348191496738E-3</v>
      </c>
      <c r="CK113" s="304">
        <f t="shared" si="47"/>
        <v>2.1651848797236095</v>
      </c>
      <c r="CL113" s="304">
        <f t="shared" si="47"/>
        <v>23.70799558949161</v>
      </c>
      <c r="CM113" s="304">
        <f t="shared" si="47"/>
        <v>0.1168265222872451</v>
      </c>
      <c r="CN113" s="304">
        <f t="shared" si="47"/>
        <v>2.3521073153832019</v>
      </c>
      <c r="CO113" s="304">
        <f t="shared" si="47"/>
        <v>0.17913400084044251</v>
      </c>
      <c r="CP113" s="304">
        <f t="shared" si="47"/>
        <v>7.7884348191496755E-2</v>
      </c>
      <c r="CQ113" s="304">
        <f t="shared" si="47"/>
        <v>0.14019182674469413</v>
      </c>
      <c r="CR113" s="304">
        <f t="shared" si="47"/>
        <v>77.884348191496741</v>
      </c>
      <c r="CS113" s="305">
        <f t="shared" si="52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3.5842888802235473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2.9648613179295985E-5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8.242314463844283E-3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0.23016271355039575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22.139388162925286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2.3055156984648197E-4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6.4093336417321983E-2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1.4216660057842734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1.0643723375548517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1.0219279741266945E-5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2.8409597680722105E-3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6.8347957886788269E-2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2.7590908052269355E-3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2.7713300993266311E-8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7.704297676128033E-6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1.7717317099267161E-4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8.4378544202178291E-3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7.8521019480921268E-8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2.1828843415696108E-5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5.418311790146256E-4</v>
      </c>
      <c r="DR113" s="270">
        <f t="shared" si="53"/>
        <v>26.799246325929129</v>
      </c>
      <c r="DS113" s="270">
        <f t="shared" si="48"/>
        <v>2.7052569708751903E-4</v>
      </c>
      <c r="DT113" s="270">
        <f t="shared" si="48"/>
        <v>7.5206143790330304E-2</v>
      </c>
      <c r="DU113" s="270">
        <f t="shared" si="48"/>
        <v>1.7208956815714649</v>
      </c>
      <c r="DW113" s="278"/>
      <c r="DX113" s="278" t="s">
        <v>305</v>
      </c>
      <c r="DY113" s="281">
        <f t="shared" si="54"/>
        <v>28.520142007500596</v>
      </c>
      <c r="DZ113" s="281">
        <f t="shared" si="55"/>
        <v>7.5476669487417825E-2</v>
      </c>
      <c r="EB113" s="278"/>
      <c r="EC113" s="278" t="s">
        <v>305</v>
      </c>
      <c r="ED113" s="281">
        <f t="shared" si="56"/>
        <v>28.520142007500596</v>
      </c>
      <c r="EE113" s="281">
        <f t="shared" si="49"/>
        <v>7.5476669487417825E-2</v>
      </c>
      <c r="EL113" s="306" t="s">
        <v>667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7"/>
        <v>458.41542028921583</v>
      </c>
      <c r="ER113" s="308">
        <f t="shared" si="58"/>
        <v>1.2131660899866978</v>
      </c>
      <c r="ET113" s="420" t="s">
        <v>667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59"/>
        <v>445.35058081097321</v>
      </c>
      <c r="EZ113" s="422">
        <f t="shared" si="60"/>
        <v>1.1785908564220771</v>
      </c>
      <c r="FA113">
        <v>0</v>
      </c>
      <c r="FD113" s="306" t="s">
        <v>667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1"/>
        <v>445.35058081097321</v>
      </c>
      <c r="FJ113" s="308">
        <f t="shared" si="50"/>
        <v>1.1785908564220771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739.55862324689144</v>
      </c>
      <c r="D114" s="400">
        <f>$AB72*KTDB_TripDistribution_2050!M$12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5750.9064775461593</v>
      </c>
      <c r="E114" s="400">
        <f>$AB72*KTDB_TripDistribution_2050!N$12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254.91096026386518</v>
      </c>
      <c r="F114" s="400">
        <f>$AB72*KTDB_TripDistribution_2050!O$12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0.69128396003760106</v>
      </c>
      <c r="G114" s="400">
        <f>$AB72*KTDB_TripDistribution_2050!P$12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1.9586378867732039</v>
      </c>
      <c r="H114" s="400">
        <f>$AB72*KTDB_TripDistribution_2050!Q$12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6748.0259829037268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2.0707641450912959</v>
      </c>
      <c r="N114" s="206">
        <f>INDEX($A$102:$H$115,MATCH($L114,$B$102:$B$115,0),MATCH($M$101,$A$102:$H$102,0))*고양시_Modal_split!D$3 * 0.01</f>
        <v>347.81442051301303</v>
      </c>
      <c r="O114" s="206">
        <f>INDEX($A$102:$H$115,MATCH($L114,$B$102:$B$115,0),MATCH($M$101,$A$102:$H$102,0))*고양시_Modal_split!E$3 * 0.01</f>
        <v>42.080885662748123</v>
      </c>
      <c r="P114" s="206">
        <f>INDEX($A$102:$H$115,MATCH($L114,$B$102:$B$115,0),MATCH($M$101,$A$102:$H$102,0))*고양시_Modal_split!F$3 * 0.01</f>
        <v>67.817525751739936</v>
      </c>
      <c r="Q114" s="206">
        <f>INDEX($A$102:$H$115,MATCH($L114,$B$102:$B$115,0),MATCH($M$101,$A$102:$H$102,0))*고양시_Modal_split!G$3 * 0.01</f>
        <v>6.8039393338714014</v>
      </c>
      <c r="R114" s="206">
        <f>INDEX($A$102:$H$115,MATCH($L114,$B$102:$B$115,0),MATCH($M$101,$A$102:$H$102,0))*고양시_Modal_split!H$3 * 0.01</f>
        <v>7.3955862324689148E-2</v>
      </c>
      <c r="S114" s="206">
        <f>INDEX($A$102:$H$115,MATCH($L114,$B$102:$B$115,0),MATCH($M$101,$A$102:$H$102,0))*고양시_Modal_split!I$3 * 0.01</f>
        <v>20.55972972626358</v>
      </c>
      <c r="T114" s="206">
        <f>INDEX($A$102:$H$115,MATCH($L114,$B$102:$B$115,0),MATCH($M$101,$A$102:$H$102,0))*고양시_Modal_split!J$3 * 0.01</f>
        <v>225.12164491635377</v>
      </c>
      <c r="U114" s="206">
        <f>INDEX($A$102:$H$115,MATCH($L114,$B$102:$B$115,0),MATCH($M$101,$A$102:$H$102,0))*고양시_Modal_split!K$3 * 0.01</f>
        <v>1.1093379348703372</v>
      </c>
      <c r="V114" s="206">
        <f>INDEX($A$102:$H$115,MATCH($L114,$B$102:$B$115,0),MATCH($M$101,$A$102:$H$102,0))*고양시_Modal_split!L$3 * 0.01</f>
        <v>22.334670422056121</v>
      </c>
      <c r="W114" s="206">
        <f>INDEX($A$102:$H$115,MATCH($L114,$B$102:$B$115,0),MATCH($M$101,$A$102:$H$102,0))*고양시_Modal_split!M$3 * 0.01</f>
        <v>1.7009848334678503</v>
      </c>
      <c r="X114" s="206">
        <f>INDEX($A$102:$H$115,MATCH($L114,$B$102:$B$115,0),MATCH($M$101,$A$102:$H$102,0))*고양시_Modal_split!N$3 * 0.01</f>
        <v>0.73955862324689148</v>
      </c>
      <c r="Y114" s="206">
        <f>INDEX($A$102:$H$115,MATCH($L114,$B$102:$B$115,0),MATCH($M$101,$A$102:$H$102,0))*고양시_Modal_split!O$3 * 0.01</f>
        <v>1.3312055218444045</v>
      </c>
      <c r="Z114" s="209">
        <f>INDEX($A$102:$H$115,MATCH($L114,$B$102:$B$115,0),MATCH($M$101,$A$102:$H$102,0))*고양시_Modal_split!P$3 * 0.01</f>
        <v>739.55862324689156</v>
      </c>
      <c r="AA114" s="207">
        <f>INDEX($A$102:$H$115,MATCH($L114,$B$102:$B$115,0),MATCH($AA$101,$A$102:$H$102,0))*고양시_Modal_split!C$3 * 0.01</f>
        <v>16.102538137129244</v>
      </c>
      <c r="AB114" s="207">
        <f>INDEX($A$102:$H$115,MATCH($L114,$B$102:$B$115,0),MATCH($AA$101,$A$102:$H$102,0))*고양시_Modal_split!D$3 * 0.01</f>
        <v>2704.651316389959</v>
      </c>
      <c r="AC114" s="207">
        <f>INDEX($A$102:$H$115,MATCH($L114,$B$102:$B$115,0),MATCH($AA$101,$A$102:$H$102,0))*고양시_Modal_split!E$3 * 0.01</f>
        <v>327.22657857237641</v>
      </c>
      <c r="AD114" s="207">
        <f>INDEX($A$102:$H$115,MATCH($L114,$B$102:$B$115,0),MATCH($AA$101,$A$102:$H$102,0))*고양시_Modal_split!F$3 * 0.01</f>
        <v>527.35812399098279</v>
      </c>
      <c r="AE114" s="207">
        <f>INDEX($A$102:$H$115,MATCH($L114,$B$102:$B$115,0),MATCH($AA$101,$A$102:$H$102,0))*고양시_Modal_split!G$3 * 0.01</f>
        <v>52.908339593424664</v>
      </c>
      <c r="AF114" s="207">
        <f>INDEX($A$102:$H$115,MATCH($L114,$B$102:$B$115,0),MATCH($AA$101,$A$102:$H$102,0))*고양시_Modal_split!H$3 * 0.01</f>
        <v>0.57509064775461594</v>
      </c>
      <c r="AG114" s="207">
        <f>INDEX($A$102:$H$115,MATCH($L114,$B$102:$B$115,0),MATCH($AA$101,$A$102:$H$102,0))*고양시_Modal_split!I$3 * 0.01</f>
        <v>159.87520007578323</v>
      </c>
      <c r="AH114" s="207">
        <f>INDEX($A$102:$H$115,MATCH($L114,$B$102:$B$115,0),MATCH($AA$101,$A$102:$H$102,0))*고양시_Modal_split!J$3 * 0.01</f>
        <v>1750.5759317650509</v>
      </c>
      <c r="AI114" s="207">
        <f>INDEX($A$102:$H$115,MATCH($L114,$B$102:$B$115,0),MATCH($AA$101,$A$102:$H$102,0))*고양시_Modal_split!K$3 * 0.01</f>
        <v>8.6263597163192394</v>
      </c>
      <c r="AJ114" s="207">
        <f>INDEX($A$102:$H$115,MATCH($L114,$B$102:$B$115,0),MATCH($AA$101,$A$102:$H$102,0))*고양시_Modal_split!L$3 * 0.01</f>
        <v>173.67737562189402</v>
      </c>
      <c r="AK114" s="207">
        <f>INDEX($A$102:$H$115,MATCH($L114,$B$102:$B$115,0),MATCH($AA$101,$A$102:$H$102,0))*고양시_Modal_split!M$3 * 0.01</f>
        <v>13.227084898356166</v>
      </c>
      <c r="AL114" s="207">
        <f>INDEX($A$102:$H$115,MATCH($L114,$B$102:$B$115,0),MATCH($AA$101,$A$102:$H$102,0))*고양시_Modal_split!N$3 * 0.01</f>
        <v>5.7509064775461596</v>
      </c>
      <c r="AM114" s="207">
        <f>INDEX($A$102:$H$115,MATCH($L114,$B$102:$B$115,0),MATCH($AA$101,$A$102:$H$102,0))*고양시_Modal_split!O$3 * 0.01</f>
        <v>10.351631659583086</v>
      </c>
      <c r="AN114" s="207">
        <f>INDEX($A$102:$H$115,MATCH($L114,$B$102:$B$115,0),MATCH($AA$101,$A$102:$H$102,0))*고양시_Modal_split!P$3 * 0.01</f>
        <v>5750.9064775461584</v>
      </c>
      <c r="AO114" s="303">
        <f>INDEX($A$102:$H$115,MATCH($L114,$B$102:$B$115,0),MATCH($AO$101,$A$102:$H$102,0))*고양시_Modal_split!C$3 * 0.01</f>
        <v>0.71375068873882241</v>
      </c>
      <c r="AP114" s="303">
        <f>INDEX($A$102:$H$115,MATCH($L114,$B$102:$B$115,0),MATCH($AO$101,$A$102:$H$102,0))*고양시_Modal_split!D$3 * 0.01</f>
        <v>119.88462461209579</v>
      </c>
      <c r="AQ114" s="303">
        <f>INDEX($A$102:$H$115,MATCH($L114,$B$102:$B$115,0),MATCH($AO$101,$A$102:$H$102,0))*고양시_Modal_split!E$3 * 0.01</f>
        <v>14.504433639013929</v>
      </c>
      <c r="AR114" s="303">
        <f>INDEX($A$102:$H$115,MATCH($L114,$B$102:$B$115,0),MATCH($AO$101,$A$102:$H$102,0))*고양시_Modal_split!F$3 * 0.01</f>
        <v>23.375335056196437</v>
      </c>
      <c r="AS114" s="303">
        <f>INDEX($A$102:$H$115,MATCH($L114,$B$102:$B$115,0),MATCH($AO$101,$A$102:$H$102,0))*고양시_Modal_split!G$3 * 0.01</f>
        <v>2.3451808344275595</v>
      </c>
      <c r="AT114" s="303">
        <f>INDEX($A$102:$H$115,MATCH($L114,$B$102:$B$115,0),MATCH($AO$101,$A$102:$H$102,0))*고양시_Modal_split!H$3 * 0.01</f>
        <v>2.5491096026386519E-2</v>
      </c>
      <c r="AU114" s="303">
        <f>INDEX($A$102:$H$115,MATCH($L114,$B$102:$B$115,0),MATCH($AO$101,$A$102:$H$102,0))*고양시_Modal_split!I$3 * 0.01</f>
        <v>7.0865246953354522</v>
      </c>
      <c r="AV114" s="303">
        <f>INDEX($A$102:$H$115,MATCH($L114,$B$102:$B$115,0),MATCH($AO$101,$A$102:$H$102,0))*고양시_Modal_split!J$3 * 0.01</f>
        <v>77.594896304320571</v>
      </c>
      <c r="AW114" s="303">
        <f>INDEX($A$102:$H$115,MATCH($L114,$B$102:$B$115,0),MATCH($AO$101,$A$102:$H$102,0))*고양시_Modal_split!K$3 * 0.01</f>
        <v>0.38236644039579776</v>
      </c>
      <c r="AX114" s="303">
        <f>INDEX($A$102:$H$115,MATCH($L114,$B$102:$B$115,0),MATCH($AO$101,$A$102:$H$102,0))*고양시_Modal_split!L$3 * 0.01</f>
        <v>7.6983109999687285</v>
      </c>
      <c r="AY114" s="303">
        <f>INDEX($A$102:$H$115,MATCH($L114,$B$102:$B$115,0),MATCH($AO$101,$A$102:$H$102,0))*고양시_Modal_split!M$3 * 0.01</f>
        <v>0.58629520860688988</v>
      </c>
      <c r="AZ114" s="303">
        <f>INDEX($A$102:$H$115,MATCH($L114,$B$102:$B$115,0),MATCH($AO$101,$A$102:$H$102,0))*고양시_Modal_split!N$3 * 0.01</f>
        <v>0.25491096026386517</v>
      </c>
      <c r="BA114" s="207">
        <f>INDEX($A$102:$H$115,MATCH($L114,$B$102:$B$115,0),MATCH($AO$101,$A$102:$H$102,0))*고양시_Modal_split!O$3 * 0.01</f>
        <v>0.4588397284749573</v>
      </c>
      <c r="BB114" s="207">
        <f>INDEX($A$102:$H$115,MATCH($L114,$B$102:$B$115,0),MATCH($AO$101,$A$102:$H$102,0))*고양시_Modal_split!P$3 * 0.01</f>
        <v>254.91096026386518</v>
      </c>
      <c r="BC114" s="207">
        <f>INDEX($A$102:$H$115,MATCH($L114,$B$102:$B$115,0),MATCH($BC$101,$A$102:$H$102,0))*고양시_Modal_split!C$3 * 0.01</f>
        <v>1.9355950881052829E-3</v>
      </c>
      <c r="BD114" s="207">
        <f>INDEX($A$102:$H$115,MATCH($L114,$B$102:$B$115,0),MATCH($BC$101,$A$102:$H$102,0))*고양시_Modal_split!D$3 * 0.01</f>
        <v>0.32511084640568377</v>
      </c>
      <c r="BE114" s="207">
        <f>INDEX($A$102:$H$115,MATCH($L114,$B$102:$B$115,0),MATCH($BC$101,$A$102:$H$102,0))*고양시_Modal_split!E$3 * 0.01</f>
        <v>3.9334057326139496E-2</v>
      </c>
      <c r="BF114" s="207">
        <f>INDEX($A$102:$H$115,MATCH($L114,$B$102:$B$115,0),MATCH($BC$101,$A$102:$H$102,0))*고양시_Modal_split!F$3 * 0.01</f>
        <v>6.3390739135448015E-2</v>
      </c>
      <c r="BG114" s="207">
        <f>INDEX($A$102:$H$115,MATCH($L114,$B$102:$B$115,0),MATCH($BC$101,$A$102:$H$102,0))*고양시_Modal_split!G$3 * 0.01</f>
        <v>6.3598124323459293E-3</v>
      </c>
      <c r="BH114" s="207">
        <f>INDEX($A$102:$H$115,MATCH($L114,$B$102:$B$115,0),MATCH($BC$101,$A$102:$H$102,0))*고양시_Modal_split!H$3 * 0.01</f>
        <v>6.9128396003760104E-5</v>
      </c>
      <c r="BI114" s="207">
        <f>INDEX($A$102:$H$115,MATCH($L114,$B$102:$B$115,0),MATCH($BC$101,$A$102:$H$102,0))*고양시_Modal_split!I$3 * 0.01</f>
        <v>1.9217694089045306E-2</v>
      </c>
      <c r="BJ114" s="207">
        <f>INDEX($A$102:$H$115,MATCH($L114,$B$102:$B$115,0),MATCH($BC$101,$A$102:$H$102,0))*고양시_Modal_split!J$3 * 0.01</f>
        <v>0.2104268374354458</v>
      </c>
      <c r="BK114" s="207">
        <f>INDEX($A$102:$H$115,MATCH($L114,$B$102:$B$115,0),MATCH($BC$101,$A$102:$H$102,0))*고양시_Modal_split!K$3 * 0.01</f>
        <v>1.0369259400564016E-3</v>
      </c>
      <c r="BL114" s="207">
        <f>INDEX($A$102:$H$115,MATCH($L114,$B$102:$B$115,0),MATCH($BC$101,$A$102:$H$102,0))*고양시_Modal_split!L$3 * 0.01</f>
        <v>2.0876775593135551E-2</v>
      </c>
      <c r="BM114" s="207">
        <f>INDEX($A$102:$H$115,MATCH($L114,$B$102:$B$115,0),MATCH($BC$101,$A$102:$H$102,0))*고양시_Modal_split!M$3 * 0.01</f>
        <v>1.5899531080864823E-3</v>
      </c>
      <c r="BN114" s="207">
        <f>INDEX($A$102:$H$115,MATCH($L114,$B$102:$B$115,0),MATCH($BC$101,$A$102:$H$102,0))*고양시_Modal_split!N$3 * 0.01</f>
        <v>6.9128396003760118E-4</v>
      </c>
      <c r="BO114" s="207">
        <f>INDEX($A$102:$H$115,MATCH($L114,$B$102:$B$115,0),MATCH($BC$101,$A$102:$H$102,0))*고양시_Modal_split!O$3 * 0.01</f>
        <v>1.244311128067682E-3</v>
      </c>
      <c r="BP114" s="207">
        <f>INDEX($A$102:$H$115,MATCH($L114,$B$102:$B$115,0),MATCH($BC$101,$A$102:$H$102,0))*고양시_Modal_split!P$3 * 0.01</f>
        <v>0.69128396003760106</v>
      </c>
      <c r="BQ114" s="207">
        <f>INDEX($A$102:$H$115,MATCH($L114,$B$102:$B$115,0),MATCH($BQ$101,$A$102:$H$102,0))*고양시_Modal_split!C$3 * 0.01</f>
        <v>5.4841860829649702E-3</v>
      </c>
      <c r="BR114" s="207">
        <f>INDEX($A$102:$H$115,MATCH($L114,$B$102:$B$115,0),MATCH($BQ$101,$A$102:$H$102,0))*고양시_Modal_split!D$3 * 0.01</f>
        <v>0.92114739814943791</v>
      </c>
      <c r="BS114" s="207">
        <f>INDEX($A$102:$H$115,MATCH($L114,$B$102:$B$115,0),MATCH($BQ$101,$A$102:$H$102,0))*고양시_Modal_split!E$3 * 0.01</f>
        <v>0.11144649575739531</v>
      </c>
      <c r="BT114" s="207">
        <f>INDEX($A$102:$H$115,MATCH($L114,$B$102:$B$115,0),MATCH($BQ$101,$A$102:$H$102,0))*고양시_Modal_split!F$3 * 0.01</f>
        <v>0.1796070942171028</v>
      </c>
      <c r="BU114" s="207">
        <f>INDEX($A$102:$H$115,MATCH($L114,$B$102:$B$115,0),MATCH($BQ$101,$A$102:$H$102,0))*고양시_Modal_split!G$3 * 0.01</f>
        <v>1.8019468558313476E-2</v>
      </c>
      <c r="BV114" s="207">
        <f>INDEX($A$102:$H$115,MATCH($L114,$B$102:$B$115,0),MATCH($BQ$101,$A$102:$H$102,0))*고양시_Modal_split!H$3 * 0.01</f>
        <v>1.958637886773204E-4</v>
      </c>
      <c r="BW114" s="207">
        <f>INDEX($A$102:$H$115,MATCH($L114,$B$102:$B$115,0),MATCH($BQ$101,$A$102:$H$102,0))*고양시_Modal_split!I$3 * 0.01</f>
        <v>5.4450133252295072E-2</v>
      </c>
      <c r="BX114" s="207">
        <f>INDEX($A$102:$H$115,MATCH($L114,$B$102:$B$115,0),MATCH($BQ$101,$A$102:$H$102,0))*고양시_Modal_split!J$3 * 0.01</f>
        <v>0.59620937273376329</v>
      </c>
      <c r="BY114" s="207">
        <f>INDEX($A$102:$H$115,MATCH($L114,$B$102:$B$115,0),MATCH($BQ$101,$A$102:$H$102,0))*고양시_Modal_split!K$3 * 0.01</f>
        <v>2.9379568301598057E-3</v>
      </c>
      <c r="BZ114" s="207">
        <f>INDEX($A$102:$H$115,MATCH($L114,$B$102:$B$115,0),MATCH($BQ$101,$A$102:$H$102,0))*고양시_Modal_split!L$3 * 0.01</f>
        <v>5.9150864180550759E-2</v>
      </c>
      <c r="CA114" s="207">
        <f>INDEX($A$102:$H$115,MATCH($L114,$B$102:$B$115,0),MATCH($BQ$101,$A$102:$H$102,0))*고양시_Modal_split!M$3 * 0.01</f>
        <v>4.5048671395783689E-3</v>
      </c>
      <c r="CB114" s="207">
        <f>INDEX($A$102:$H$115,MATCH($L114,$B$102:$B$115,0),MATCH($BQ$101,$A$102:$H$102,0))*고양시_Modal_split!N$3 * 0.01</f>
        <v>1.958637886773204E-3</v>
      </c>
      <c r="CC114" s="207">
        <f>INDEX($A$102:$H$115,MATCH($L114,$B$102:$B$115,0),MATCH($BQ$101,$A$102:$H$102,0))*고양시_Modal_split!O$3 * 0.01</f>
        <v>3.5255481961917667E-3</v>
      </c>
      <c r="CD114" s="207">
        <f>INDEX($A$102:$H$115,MATCH($L114,$B$102:$B$115,0),MATCH($BQ$101,$A$102:$H$102,0))*고양시_Modal_split!P$3 * 0.01</f>
        <v>1.9586378867732039</v>
      </c>
      <c r="CE114" s="304">
        <f t="shared" si="51"/>
        <v>18.894472752130433</v>
      </c>
      <c r="CF114" s="304">
        <f t="shared" si="47"/>
        <v>3173.5966197596226</v>
      </c>
      <c r="CG114" s="304">
        <f t="shared" si="47"/>
        <v>383.96267842722199</v>
      </c>
      <c r="CH114" s="304">
        <f t="shared" si="47"/>
        <v>618.79398263227176</v>
      </c>
      <c r="CI114" s="304">
        <f t="shared" si="47"/>
        <v>62.081839042714286</v>
      </c>
      <c r="CJ114" s="304">
        <f t="shared" si="47"/>
        <v>0.6748025982903727</v>
      </c>
      <c r="CK114" s="304">
        <f t="shared" si="47"/>
        <v>187.59512232472358</v>
      </c>
      <c r="CL114" s="304">
        <f t="shared" si="47"/>
        <v>2054.0991091958945</v>
      </c>
      <c r="CM114" s="304">
        <f t="shared" si="47"/>
        <v>10.12203897435559</v>
      </c>
      <c r="CN114" s="304">
        <f t="shared" si="47"/>
        <v>203.79038468369254</v>
      </c>
      <c r="CO114" s="304">
        <f t="shared" si="47"/>
        <v>15.520459760678571</v>
      </c>
      <c r="CP114" s="304">
        <f t="shared" si="47"/>
        <v>6.7480259829037266</v>
      </c>
      <c r="CQ114" s="304">
        <f t="shared" si="47"/>
        <v>12.146446769226708</v>
      </c>
      <c r="CR114" s="304">
        <f t="shared" si="47"/>
        <v>6748.0259829037259</v>
      </c>
      <c r="CS114" s="305">
        <f t="shared" si="52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310.54858974376162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2.5688038320489459E-3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0.7141274653096068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19.941670019692964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1918.1924229716021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1.9975361158548661E-2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5.5531504020765272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123.17544370347093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92.218942009304456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8.8541493665809381E-4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0.24614535239095006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5.9217776922836372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0.2390520929453557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2.4011252519541542E-6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6.6751282004325486E-4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1.5350570289070256E-2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0.73106936361066499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6.8031882138701077E-6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1.8912863234558899E-3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4.6945130302024414E-2</v>
      </c>
      <c r="DR114" s="270">
        <f t="shared" si="53"/>
        <v>2321.9300761812242</v>
      </c>
      <c r="DS114" s="270">
        <f t="shared" si="48"/>
        <v>2.3438784240721523E-2</v>
      </c>
      <c r="DT114" s="270">
        <f t="shared" si="48"/>
        <v>6.5159820189205844</v>
      </c>
      <c r="DU114" s="270">
        <f t="shared" si="48"/>
        <v>149.1011871160386</v>
      </c>
      <c r="DW114" s="278"/>
      <c r="DX114" s="278" t="s">
        <v>47</v>
      </c>
      <c r="DY114" s="281">
        <f t="shared" si="54"/>
        <v>2471.0312632972627</v>
      </c>
      <c r="DZ114" s="281">
        <f t="shared" si="55"/>
        <v>6.5394208031613061</v>
      </c>
      <c r="EB114" s="278"/>
      <c r="EC114" s="278" t="s">
        <v>47</v>
      </c>
      <c r="ED114" s="281">
        <f t="shared" si="56"/>
        <v>2471.0312632972627</v>
      </c>
      <c r="EE114" s="281">
        <f t="shared" si="49"/>
        <v>6.5394208031613061</v>
      </c>
      <c r="EL114" s="306" t="s">
        <v>667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7"/>
        <v>412.315600610758</v>
      </c>
      <c r="ER114" s="308">
        <f t="shared" si="58"/>
        <v>1.0911659662711339</v>
      </c>
      <c r="ET114" s="420" t="s">
        <v>667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59"/>
        <v>400.56460599335139</v>
      </c>
      <c r="EZ114" s="422">
        <f t="shared" si="60"/>
        <v>1.0600677362324067</v>
      </c>
      <c r="FA114">
        <v>0</v>
      </c>
      <c r="FD114" s="306" t="s">
        <v>667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1"/>
        <v>400.56460599335139</v>
      </c>
      <c r="FJ114" s="308">
        <f t="shared" si="50"/>
        <v>1.0600677362324067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676</v>
      </c>
      <c r="C115" s="400">
        <f>$AB73*KTDB_TripDistribution_2050!L$12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4738.5236546390661</v>
      </c>
      <c r="D115" s="400">
        <f>$AB73*KTDB_TripDistribution_2050!M$12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36847.391840054588</v>
      </c>
      <c r="E115" s="400">
        <f>$AB73*KTDB_TripDistribution_2050!N$12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1633.2736541344375</v>
      </c>
      <c r="F115" s="400">
        <f>$AB73*KTDB_TripDistribution_2050!O$12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4.4292166891781397</v>
      </c>
      <c r="G115" s="400">
        <f>$AB73*KTDB_TripDistribution_2050!P$12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12.549447286004735</v>
      </c>
      <c r="H115" s="400">
        <f>$AB73*KTDB_TripDistribution_2050!Q$12 * (1+KTDB_발생량도착량_증가율!$C$8*2) * (1+KTDB_발생량도착량_증가율!$D$7*5) * (1+KTDB_발생량도착량_증가율!$E$7*5) * (1+KTDB_발생량도착량_증가율!$F$7*5) * (1+KTDB_발생량도착량_증가율!$G$7*5) * (1+KTDB_발생량도착량_증가율!$H$7*5)</f>
        <v>43236.167812803265</v>
      </c>
      <c r="I115" t="b">
        <f>H115=$AB$73 * (1+KTDB_발생량도착량_증가율!$C$8*2)</f>
        <v>0</v>
      </c>
      <c r="J115" s="230">
        <f>CR115</f>
        <v>43236.167812803273</v>
      </c>
      <c r="K115" s="206"/>
      <c r="L115" s="206" t="s">
        <v>26</v>
      </c>
      <c r="M115" s="206">
        <f>INDEX($A$102:$H$115,MATCH($L115,$B$102:$B$115,0),MATCH($M$101,$A$102:$H$102,0))*고양시_Modal_split!C$3 * 0.01</f>
        <v>13.267866232989384</v>
      </c>
      <c r="N115" s="206">
        <f>INDEX($A$102:$H$115,MATCH($L115,$B$102:$B$115,0),MATCH($M$101,$A$102:$H$102,0))*고양시_Modal_split!D$3 * 0.01</f>
        <v>2228.527674776753</v>
      </c>
      <c r="O115" s="206">
        <f>INDEX($A$102:$H$115,MATCH($L115,$B$102:$B$115,0),MATCH($M$101,$A$102:$H$102,0))*고양시_Modal_split!E$3 * 0.01</f>
        <v>269.62199594896282</v>
      </c>
      <c r="P115" s="206">
        <f>INDEX($A$102:$H$115,MATCH($L115,$B$102:$B$115,0),MATCH($M$101,$A$102:$H$102,0))*고양시_Modal_split!F$3 * 0.01</f>
        <v>434.5226191304024</v>
      </c>
      <c r="Q115" s="206">
        <f>INDEX($A$102:$H$115,MATCH($L115,$B$102:$B$115,0),MATCH($M$101,$A$102:$H$102,0))*고양시_Modal_split!G$3 * 0.01</f>
        <v>43.594417622679401</v>
      </c>
      <c r="R115" s="206">
        <f>INDEX($A$102:$H$115,MATCH($L115,$B$102:$B$115,0),MATCH($M$101,$A$102:$H$102,0))*고양시_Modal_split!H$3 * 0.01</f>
        <v>0.47385236546390663</v>
      </c>
      <c r="S115" s="206">
        <f>INDEX($A$102:$H$115,MATCH($L115,$B$102:$B$115,0),MATCH($M$101,$A$102:$H$102,0))*고양시_Modal_split!I$3 * 0.01</f>
        <v>131.73095759896603</v>
      </c>
      <c r="T115" s="206">
        <f>INDEX($A$102:$H$115,MATCH($L115,$B$102:$B$115,0),MATCH($M$101,$A$102:$H$102,0))*고양시_Modal_split!J$3 * 0.01</f>
        <v>1442.4066004721317</v>
      </c>
      <c r="U115" s="206">
        <f>INDEX($A$102:$H$115,MATCH($L115,$B$102:$B$115,0),MATCH($M$101,$A$102:$H$102,0))*고양시_Modal_split!K$3 * 0.01</f>
        <v>7.107785481958599</v>
      </c>
      <c r="V115" s="206">
        <f>INDEX($A$102:$H$115,MATCH($L115,$B$102:$B$115,0),MATCH($M$101,$A$102:$H$102,0))*고양시_Modal_split!L$3 * 0.01</f>
        <v>143.10341437009981</v>
      </c>
      <c r="W115" s="206">
        <f>INDEX($A$102:$H$115,MATCH($L115,$B$102:$B$115,0),MATCH($M$101,$A$102:$H$102,0))*고양시_Modal_split!M$3 * 0.01</f>
        <v>10.89860440566985</v>
      </c>
      <c r="X115" s="206">
        <f>INDEX($A$102:$H$115,MATCH($L115,$B$102:$B$115,0),MATCH($M$101,$A$102:$H$102,0))*고양시_Modal_split!N$3 * 0.01</f>
        <v>4.7385236546390663</v>
      </c>
      <c r="Y115" s="206">
        <f>INDEX($A$102:$H$115,MATCH($L115,$B$102:$B$115,0),MATCH($M$101,$A$102:$H$102,0))*고양시_Modal_split!O$3 * 0.01</f>
        <v>8.5293425783503185</v>
      </c>
      <c r="Z115" s="209">
        <f>INDEX($A$102:$H$115,MATCH($L115,$B$102:$B$115,0),MATCH($M$101,$A$102:$H$102,0))*고양시_Modal_split!P$3 * 0.01</f>
        <v>4738.5236546390661</v>
      </c>
      <c r="AA115" s="207">
        <f>INDEX($A$102:$H$115,MATCH($L115,$B$102:$B$115,0),MATCH($AA$101,$A$102:$H$102,0))*고양시_Modal_split!C$3 * 0.01</f>
        <v>103.17269715215284</v>
      </c>
      <c r="AB115" s="207">
        <f>INDEX($A$102:$H$115,MATCH($L115,$B$102:$B$115,0),MATCH($AA$101,$A$102:$H$102,0))*고양시_Modal_split!D$3 * 0.01</f>
        <v>17329.328382377673</v>
      </c>
      <c r="AC115" s="207">
        <f>INDEX($A$102:$H$115,MATCH($L115,$B$102:$B$115,0),MATCH($AA$101,$A$102:$H$102,0))*고양시_Modal_split!E$3 * 0.01</f>
        <v>2096.6165956991058</v>
      </c>
      <c r="AD115" s="207">
        <f>INDEX($A$102:$H$115,MATCH($L115,$B$102:$B$115,0),MATCH($AA$101,$A$102:$H$102,0))*고양시_Modal_split!F$3 * 0.01</f>
        <v>3378.9058317330055</v>
      </c>
      <c r="AE115" s="207">
        <f>INDEX($A$102:$H$115,MATCH($L115,$B$102:$B$115,0),MATCH($AA$101,$A$102:$H$102,0))*고양시_Modal_split!G$3 * 0.01</f>
        <v>338.99600492850215</v>
      </c>
      <c r="AF115" s="207">
        <f>INDEX($A$102:$H$115,MATCH($L115,$B$102:$B$115,0),MATCH($AA$101,$A$102:$H$102,0))*고양시_Modal_split!H$3 * 0.01</f>
        <v>3.6847391840054589</v>
      </c>
      <c r="AG115" s="207">
        <f>INDEX($A$102:$H$115,MATCH($L115,$B$102:$B$115,0),MATCH($AA$101,$A$102:$H$102,0))*고양시_Modal_split!I$3 * 0.01</f>
        <v>1024.3574931535175</v>
      </c>
      <c r="AH115" s="207">
        <f>INDEX($A$102:$H$115,MATCH($L115,$B$102:$B$115,0),MATCH($AA$101,$A$102:$H$102,0))*고양시_Modal_split!J$3 * 0.01</f>
        <v>11216.346076112617</v>
      </c>
      <c r="AI115" s="207">
        <f>INDEX($A$102:$H$115,MATCH($L115,$B$102:$B$115,0),MATCH($AA$101,$A$102:$H$102,0))*고양시_Modal_split!K$3 * 0.01</f>
        <v>55.271087760081883</v>
      </c>
      <c r="AJ115" s="207">
        <f>INDEX($A$102:$H$115,MATCH($L115,$B$102:$B$115,0),MATCH($AA$101,$A$102:$H$102,0))*고양시_Modal_split!L$3 * 0.01</f>
        <v>1112.7912335696487</v>
      </c>
      <c r="AK115" s="207">
        <f>INDEX($A$102:$H$115,MATCH($L115,$B$102:$B$115,0),MATCH($AA$101,$A$102:$H$102,0))*고양시_Modal_split!M$3 * 0.01</f>
        <v>84.749001232125536</v>
      </c>
      <c r="AL115" s="207">
        <f>INDEX($A$102:$H$115,MATCH($L115,$B$102:$B$115,0),MATCH($AA$101,$A$102:$H$102,0))*고양시_Modal_split!N$3 * 0.01</f>
        <v>36.847391840054591</v>
      </c>
      <c r="AM115" s="207">
        <f>INDEX($A$102:$H$115,MATCH($L115,$B$102:$B$115,0),MATCH($AA$101,$A$102:$H$102,0))*고양시_Modal_split!O$3 * 0.01</f>
        <v>66.325305312098251</v>
      </c>
      <c r="AN115" s="207">
        <f>INDEX($A$102:$H$115,MATCH($L115,$B$102:$B$115,0),MATCH($AA$101,$A$102:$H$102,0))*고양시_Modal_split!P$3 * 0.01</f>
        <v>36847.391840054588</v>
      </c>
      <c r="AO115" s="303">
        <f>INDEX($A$102:$H$115,MATCH($L115,$B$102:$B$115,0),MATCH($AO$101,$A$102:$H$102,0))*고양시_Modal_split!C$3 * 0.01</f>
        <v>4.5731662315764243</v>
      </c>
      <c r="AP115" s="303">
        <f>INDEX($A$102:$H$115,MATCH($L115,$B$102:$B$115,0),MATCH($AO$101,$A$102:$H$102,0))*고양시_Modal_split!D$3 * 0.01</f>
        <v>768.12859953942598</v>
      </c>
      <c r="AQ115" s="303">
        <f>INDEX($A$102:$H$115,MATCH($L115,$B$102:$B$115,0),MATCH($AO$101,$A$102:$H$102,0))*고양시_Modal_split!E$3 * 0.01</f>
        <v>92.933270920249484</v>
      </c>
      <c r="AR115" s="303">
        <f>INDEX($A$102:$H$115,MATCH($L115,$B$102:$B$115,0),MATCH($AO$101,$A$102:$H$102,0))*고양시_Modal_split!F$3 * 0.01</f>
        <v>149.77119408412793</v>
      </c>
      <c r="AS115" s="303">
        <f>INDEX($A$102:$H$115,MATCH($L115,$B$102:$B$115,0),MATCH($AO$101,$A$102:$H$102,0))*고양시_Modal_split!G$3 * 0.01</f>
        <v>15.026117618036825</v>
      </c>
      <c r="AT115" s="303">
        <f>INDEX($A$102:$H$115,MATCH($L115,$B$102:$B$115,0),MATCH($AO$101,$A$102:$H$102,0))*고양시_Modal_split!H$3 * 0.01</f>
        <v>0.16332736541344375</v>
      </c>
      <c r="AU115" s="303">
        <f>INDEX($A$102:$H$115,MATCH($L115,$B$102:$B$115,0),MATCH($AO$101,$A$102:$H$102,0))*고양시_Modal_split!I$3 * 0.01</f>
        <v>45.405007584937358</v>
      </c>
      <c r="AV115" s="303">
        <f>INDEX($A$102:$H$115,MATCH($L115,$B$102:$B$115,0),MATCH($AO$101,$A$102:$H$102,0))*고양시_Modal_split!J$3 * 0.01</f>
        <v>497.16850031852277</v>
      </c>
      <c r="AW115" s="303">
        <f>INDEX($A$102:$H$115,MATCH($L115,$B$102:$B$115,0),MATCH($AO$101,$A$102:$H$102,0))*고양시_Modal_split!K$3 * 0.01</f>
        <v>2.4499104812016559</v>
      </c>
      <c r="AX115" s="303">
        <f>INDEX($A$102:$H$115,MATCH($L115,$B$102:$B$115,0),MATCH($AO$101,$A$102:$H$102,0))*고양시_Modal_split!L$3 * 0.01</f>
        <v>49.324864354860011</v>
      </c>
      <c r="AY115" s="303">
        <f>INDEX($A$102:$H$115,MATCH($L115,$B$102:$B$115,0),MATCH($AO$101,$A$102:$H$102,0))*고양시_Modal_split!M$3 * 0.01</f>
        <v>3.7565294045092061</v>
      </c>
      <c r="AZ115" s="303">
        <f>INDEX($A$102:$H$115,MATCH($L115,$B$102:$B$115,0),MATCH($AO$101,$A$102:$H$102,0))*고양시_Modal_split!N$3 * 0.01</f>
        <v>1.6332736541344377</v>
      </c>
      <c r="BA115" s="207">
        <f>INDEX($A$102:$H$115,MATCH($L115,$B$102:$B$115,0),MATCH($AO$101,$A$102:$H$102,0))*고양시_Modal_split!O$3 * 0.01</f>
        <v>2.9398925774419871</v>
      </c>
      <c r="BB115" s="207">
        <f>INDEX($A$102:$H$115,MATCH($L115,$B$102:$B$115,0),MATCH($AO$101,$A$102:$H$102,0))*고양시_Modal_split!P$3 * 0.01</f>
        <v>1633.2736541344375</v>
      </c>
      <c r="BC115" s="207">
        <f>INDEX($A$102:$H$115,MATCH($L115,$B$102:$B$115,0),MATCH($BC$101,$A$102:$H$102,0))*고양시_Modal_split!C$3 * 0.01</f>
        <v>1.2401806729698791E-2</v>
      </c>
      <c r="BD115" s="207">
        <f>INDEX($A$102:$H$115,MATCH($L115,$B$102:$B$115,0),MATCH($BC$101,$A$102:$H$102,0))*고양시_Modal_split!D$3 * 0.01</f>
        <v>2.0830606089204791</v>
      </c>
      <c r="BE115" s="207">
        <f>INDEX($A$102:$H$115,MATCH($L115,$B$102:$B$115,0),MATCH($BC$101,$A$102:$H$102,0))*고양시_Modal_split!E$3 * 0.01</f>
        <v>0.2520224296142361</v>
      </c>
      <c r="BF115" s="207">
        <f>INDEX($A$102:$H$115,MATCH($L115,$B$102:$B$115,0),MATCH($BC$101,$A$102:$H$102,0))*고양시_Modal_split!F$3 * 0.01</f>
        <v>0.40615917039763538</v>
      </c>
      <c r="BG115" s="207">
        <f>INDEX($A$102:$H$115,MATCH($L115,$B$102:$B$115,0),MATCH($BC$101,$A$102:$H$102,0))*고양시_Modal_split!G$3 * 0.01</f>
        <v>4.0748793540438887E-2</v>
      </c>
      <c r="BH115" s="207">
        <f>INDEX($A$102:$H$115,MATCH($L115,$B$102:$B$115,0),MATCH($BC$101,$A$102:$H$102,0))*고양시_Modal_split!H$3 * 0.01</f>
        <v>4.4292166891781403E-4</v>
      </c>
      <c r="BI115" s="207">
        <f>INDEX($A$102:$H$115,MATCH($L115,$B$102:$B$115,0),MATCH($BC$101,$A$102:$H$102,0))*고양시_Modal_split!I$3 * 0.01</f>
        <v>0.12313222395915227</v>
      </c>
      <c r="BJ115" s="207">
        <f>INDEX($A$102:$H$115,MATCH($L115,$B$102:$B$115,0),MATCH($BC$101,$A$102:$H$102,0))*고양시_Modal_split!J$3 * 0.01</f>
        <v>1.3482535601858257</v>
      </c>
      <c r="BK115" s="207">
        <f>INDEX($A$102:$H$115,MATCH($L115,$B$102:$B$115,0),MATCH($BC$101,$A$102:$H$102,0))*고양시_Modal_split!K$3 * 0.01</f>
        <v>6.6438250337672094E-3</v>
      </c>
      <c r="BL115" s="207">
        <f>INDEX($A$102:$H$115,MATCH($L115,$B$102:$B$115,0),MATCH($BC$101,$A$102:$H$102,0))*고양시_Modal_split!L$3 * 0.01</f>
        <v>0.13376234401317982</v>
      </c>
      <c r="BM115" s="207">
        <f>INDEX($A$102:$H$115,MATCH($L115,$B$102:$B$115,0),MATCH($BC$101,$A$102:$H$102,0))*고양시_Modal_split!M$3 * 0.01</f>
        <v>1.0187198385109722E-2</v>
      </c>
      <c r="BN115" s="207">
        <f>INDEX($A$102:$H$115,MATCH($L115,$B$102:$B$115,0),MATCH($BC$101,$A$102:$H$102,0))*고양시_Modal_split!N$3 * 0.01</f>
        <v>4.4292166891781396E-3</v>
      </c>
      <c r="BO115" s="207">
        <f>INDEX($A$102:$H$115,MATCH($L115,$B$102:$B$115,0),MATCH($BC$101,$A$102:$H$102,0))*고양시_Modal_split!O$3 * 0.01</f>
        <v>7.972590040520651E-3</v>
      </c>
      <c r="BP115" s="207">
        <f>INDEX($A$102:$H$115,MATCH($L115,$B$102:$B$115,0),MATCH($BC$101,$A$102:$H$102,0))*고양시_Modal_split!P$3 * 0.01</f>
        <v>4.4292166891781397</v>
      </c>
      <c r="BQ115" s="207">
        <f>INDEX($A$102:$H$115,MATCH($L115,$B$102:$B$115,0),MATCH($BQ$101,$A$102:$H$102,0))*고양시_Modal_split!C$3 * 0.01</f>
        <v>3.5138452400813251E-2</v>
      </c>
      <c r="BR115" s="207">
        <f>INDEX($A$102:$H$115,MATCH($L115,$B$102:$B$115,0),MATCH($BQ$101,$A$102:$H$102,0))*고양시_Modal_split!D$3 * 0.01</f>
        <v>5.9020050586080277</v>
      </c>
      <c r="BS115" s="207">
        <f>INDEX($A$102:$H$115,MATCH($L115,$B$102:$B$115,0),MATCH($BQ$101,$A$102:$H$102,0))*고양시_Modal_split!E$3 * 0.01</f>
        <v>0.71406355057366944</v>
      </c>
      <c r="BT115" s="207">
        <f>INDEX($A$102:$H$115,MATCH($L115,$B$102:$B$115,0),MATCH($BQ$101,$A$102:$H$102,0))*고양시_Modal_split!F$3 * 0.01</f>
        <v>1.1507843161266342</v>
      </c>
      <c r="BU115" s="207">
        <f>INDEX($A$102:$H$115,MATCH($L115,$B$102:$B$115,0),MATCH($BQ$101,$A$102:$H$102,0))*고양시_Modal_split!G$3 * 0.01</f>
        <v>0.11545491503124355</v>
      </c>
      <c r="BV115" s="207">
        <f>INDEX($A$102:$H$115,MATCH($L115,$B$102:$B$115,0),MATCH($BQ$101,$A$102:$H$102,0))*고양시_Modal_split!H$3 * 0.01</f>
        <v>1.2549447286004736E-3</v>
      </c>
      <c r="BW115" s="207">
        <f>INDEX($A$102:$H$115,MATCH($L115,$B$102:$B$115,0),MATCH($BQ$101,$A$102:$H$102,0))*고양시_Modal_split!I$3 * 0.01</f>
        <v>0.34887463455093165</v>
      </c>
      <c r="BX115" s="207">
        <f>INDEX($A$102:$H$115,MATCH($L115,$B$102:$B$115,0),MATCH($BQ$101,$A$102:$H$102,0))*고양시_Modal_split!J$3 * 0.01</f>
        <v>3.8200517538598415</v>
      </c>
      <c r="BY115" s="207">
        <f>INDEX($A$102:$H$115,MATCH($L115,$B$102:$B$115,0),MATCH($BQ$101,$A$102:$H$102,0))*고양시_Modal_split!K$3 * 0.01</f>
        <v>1.8824170929007102E-2</v>
      </c>
      <c r="BZ115" s="207">
        <f>INDEX($A$102:$H$115,MATCH($L115,$B$102:$B$115,0),MATCH($BQ$101,$A$102:$H$102,0))*고양시_Modal_split!L$3 * 0.01</f>
        <v>0.37899330803734305</v>
      </c>
      <c r="CA115" s="207">
        <f>INDEX($A$102:$H$115,MATCH($L115,$B$102:$B$115,0),MATCH($BQ$101,$A$102:$H$102,0))*고양시_Modal_split!M$3 * 0.01</f>
        <v>2.8863728757810889E-2</v>
      </c>
      <c r="CB115" s="207">
        <f>INDEX($A$102:$H$115,MATCH($L115,$B$102:$B$115,0),MATCH($BQ$101,$A$102:$H$102,0))*고양시_Modal_split!N$3 * 0.01</f>
        <v>1.2549447286004736E-2</v>
      </c>
      <c r="CC115" s="207">
        <f>INDEX($A$102:$H$115,MATCH($L115,$B$102:$B$115,0),MATCH($BQ$101,$A$102:$H$102,0))*고양시_Modal_split!O$3 * 0.01</f>
        <v>2.2589005114808526E-2</v>
      </c>
      <c r="CD115" s="207">
        <f>INDEX($A$102:$H$115,MATCH($L115,$B$102:$B$115,0),MATCH($BQ$101,$A$102:$H$102,0))*고양시_Modal_split!P$3 * 0.01</f>
        <v>12.549447286004735</v>
      </c>
      <c r="CE115" s="304">
        <f t="shared" si="51"/>
        <v>121.06126987584915</v>
      </c>
      <c r="CF115" s="304">
        <f t="shared" si="47"/>
        <v>20333.96972236138</v>
      </c>
      <c r="CG115" s="304">
        <f t="shared" si="47"/>
        <v>2460.1379485485058</v>
      </c>
      <c r="CH115" s="304">
        <f t="shared" si="47"/>
        <v>3964.7565884340597</v>
      </c>
      <c r="CI115" s="304">
        <f t="shared" si="47"/>
        <v>397.77274387779005</v>
      </c>
      <c r="CJ115" s="304">
        <f t="shared" si="47"/>
        <v>4.3236167812803279</v>
      </c>
      <c r="CK115" s="304">
        <f t="shared" si="47"/>
        <v>1201.9654651959306</v>
      </c>
      <c r="CL115" s="304">
        <f t="shared" si="47"/>
        <v>13161.089482217316</v>
      </c>
      <c r="CM115" s="304">
        <f t="shared" si="47"/>
        <v>64.85425171920491</v>
      </c>
      <c r="CN115" s="304">
        <f t="shared" si="47"/>
        <v>1305.732267946659</v>
      </c>
      <c r="CO115" s="304">
        <f t="shared" si="47"/>
        <v>99.443185969447512</v>
      </c>
      <c r="CP115" s="304">
        <f t="shared" si="47"/>
        <v>43.236167812803274</v>
      </c>
      <c r="CQ115" s="304">
        <f t="shared" si="47"/>
        <v>77.82510206304589</v>
      </c>
      <c r="CR115" s="304">
        <f t="shared" si="47"/>
        <v>43236.167812803273</v>
      </c>
      <c r="CS115" s="305">
        <f t="shared" si="52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1989.7568524792434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1.6458922037648718E-2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4.5755803264663433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127.77090568758911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12290.30381728913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0.12798677262957481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35.580322791021793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789.21364082953812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590.86815349186611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5.6730588889699115E-3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1.5771103711336354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37.942203349892317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1.5316622124415287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1.5384566478562487E-5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4.2769094810403705E-3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9.8354664715573387E-2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4.6841309988952604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4.3589605022593737E-5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1.2117910196281058E-2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0.300788339712177</v>
      </c>
      <c r="DR115" s="270">
        <f t="shared" si="53"/>
        <v>14877.144616471578</v>
      </c>
      <c r="DS115" s="270">
        <f t="shared" si="48"/>
        <v>0.15017772772769458</v>
      </c>
      <c r="DT115" s="270">
        <f t="shared" si="48"/>
        <v>41.749408308299095</v>
      </c>
      <c r="DU115" s="270">
        <f t="shared" si="48"/>
        <v>955.32589287144731</v>
      </c>
      <c r="DW115" s="278"/>
      <c r="DX115" s="278" t="s">
        <v>26</v>
      </c>
      <c r="DY115" s="281">
        <f t="shared" si="54"/>
        <v>15832.470509343026</v>
      </c>
      <c r="DZ115" s="281">
        <f t="shared" si="55"/>
        <v>41.89958603602679</v>
      </c>
      <c r="EC115" s="278" t="s">
        <v>26</v>
      </c>
      <c r="ED115" s="281">
        <f t="shared" si="56"/>
        <v>15832.470509343026</v>
      </c>
      <c r="EE115" s="281">
        <f t="shared" si="49"/>
        <v>41.89958603602679</v>
      </c>
      <c r="EL115" s="322" t="s">
        <v>681</v>
      </c>
      <c r="EM115" s="322" t="s">
        <v>373</v>
      </c>
      <c r="EN115" s="322">
        <v>39402.4712</v>
      </c>
      <c r="EO115" s="322">
        <v>0.21217073572212786</v>
      </c>
      <c r="EP115" s="477">
        <v>849113</v>
      </c>
      <c r="EQ115" s="324">
        <f t="shared" si="57"/>
        <v>812.00695829900519</v>
      </c>
      <c r="ER115" s="324">
        <f t="shared" si="58"/>
        <v>2.1489227086211304</v>
      </c>
      <c r="ET115" s="420" t="s">
        <v>681</v>
      </c>
      <c r="EU115" s="420" t="s">
        <v>373</v>
      </c>
      <c r="EV115" s="412"/>
      <c r="EW115" s="412"/>
      <c r="EX115" s="421">
        <v>849113</v>
      </c>
      <c r="EY115" s="423">
        <f t="shared" si="59"/>
        <v>788.86475998748358</v>
      </c>
      <c r="EZ115" s="423">
        <f t="shared" si="60"/>
        <v>2.0876784114254283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1"/>
        <v>788.86475998748358</v>
      </c>
      <c r="FJ115" s="327">
        <f t="shared" si="50"/>
        <v>2.0876784114254283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0.10959629158521018</v>
      </c>
      <c r="ED116" s="230">
        <f>SUM(ED103:ED114)-ED115</f>
        <v>0</v>
      </c>
      <c r="EE116" s="230" t="b">
        <f>SUM(EE103:EE114)=EE115</f>
        <v>1</v>
      </c>
      <c r="EL116" s="75" t="s">
        <v>669</v>
      </c>
      <c r="EM116" s="325" t="s">
        <v>682</v>
      </c>
      <c r="EN116" s="75">
        <v>39402.4712</v>
      </c>
      <c r="EO116" s="75">
        <v>0.19507846659237171</v>
      </c>
      <c r="EP116" s="478"/>
      <c r="EQ116" s="324">
        <f t="shared" si="57"/>
        <v>561.19054447027349</v>
      </c>
      <c r="ER116" s="324">
        <f t="shared" si="58"/>
        <v>1.4851536585374416</v>
      </c>
      <c r="ET116" s="420" t="s">
        <v>669</v>
      </c>
      <c r="EU116" s="420" t="s">
        <v>569</v>
      </c>
      <c r="EV116" s="420">
        <v>70189.171300000002</v>
      </c>
      <c r="EW116" s="420">
        <v>0.34750094325538916</v>
      </c>
      <c r="EX116" s="421">
        <v>849114</v>
      </c>
      <c r="EY116" s="423">
        <f t="shared" si="59"/>
        <v>545.19661395287073</v>
      </c>
      <c r="EZ116" s="423">
        <f t="shared" si="60"/>
        <v>1.4428267792691245</v>
      </c>
      <c r="FA116">
        <v>0</v>
      </c>
      <c r="FD116" s="306" t="s">
        <v>669</v>
      </c>
      <c r="FE116" s="306" t="s">
        <v>569</v>
      </c>
      <c r="FF116" s="306">
        <v>70189.171300000002</v>
      </c>
      <c r="FG116" s="306">
        <v>0.34750094325538916</v>
      </c>
      <c r="FH116" s="307">
        <v>849114</v>
      </c>
      <c r="FI116" s="326">
        <f t="shared" si="61"/>
        <v>545.19661395287073</v>
      </c>
      <c r="FJ116" s="326">
        <f t="shared" si="50"/>
        <v>1.4428267792691245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669</v>
      </c>
      <c r="EM117" s="306" t="s">
        <v>569</v>
      </c>
      <c r="EN117" s="306">
        <v>70189.171300000002</v>
      </c>
      <c r="EO117" s="306">
        <v>0.34750094325538916</v>
      </c>
      <c r="EP117" s="308">
        <v>849114</v>
      </c>
      <c r="EQ117" s="308">
        <f t="shared" si="57"/>
        <v>999.67078353614261</v>
      </c>
      <c r="ER117" s="308">
        <f t="shared" si="58"/>
        <v>2.6455626099386933</v>
      </c>
      <c r="ET117" s="420" t="s">
        <v>669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59"/>
        <v>971.18016620536253</v>
      </c>
      <c r="EZ117" s="423">
        <f t="shared" si="60"/>
        <v>2.5701640755554407</v>
      </c>
      <c r="FA117">
        <v>0</v>
      </c>
      <c r="FD117" s="306" t="s">
        <v>669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1"/>
        <v>971.18016620536253</v>
      </c>
      <c r="FJ117" s="326">
        <f t="shared" si="50"/>
        <v>2.5701640755554407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669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7"/>
        <v>739.894604029427</v>
      </c>
      <c r="ER118" s="308">
        <f t="shared" si="58"/>
        <v>1.9580821325912809</v>
      </c>
      <c r="ET118" s="420" t="s">
        <v>669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59"/>
        <v>718.80760781458832</v>
      </c>
      <c r="EZ118" s="423">
        <f t="shared" si="60"/>
        <v>1.9022767918124295</v>
      </c>
      <c r="FA118">
        <v>0</v>
      </c>
      <c r="FD118" s="306" t="s">
        <v>669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1"/>
        <v>718.80760781458832</v>
      </c>
      <c r="FJ118" s="326">
        <f t="shared" si="50"/>
        <v>1.9022767918124295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669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7"/>
        <v>575.98671554153009</v>
      </c>
      <c r="ER119" s="308">
        <f t="shared" si="58"/>
        <v>1.5243107466518988</v>
      </c>
      <c r="ET119" s="420" t="s">
        <v>670</v>
      </c>
      <c r="EU119" s="420" t="s">
        <v>570</v>
      </c>
      <c r="EV119" s="420">
        <v>53247.161800000002</v>
      </c>
      <c r="EW119" s="420">
        <v>1</v>
      </c>
      <c r="EX119" s="421">
        <v>849117</v>
      </c>
      <c r="EY119" s="423">
        <f t="shared" si="59"/>
        <v>559.57109414859644</v>
      </c>
      <c r="EZ119" s="423">
        <f t="shared" si="60"/>
        <v>1.4808678903723198</v>
      </c>
      <c r="FA119">
        <v>0</v>
      </c>
      <c r="FD119" s="322" t="s">
        <v>670</v>
      </c>
      <c r="FE119" s="322" t="s">
        <v>570</v>
      </c>
      <c r="FF119" s="322">
        <v>53247.161800000002</v>
      </c>
      <c r="FG119" s="322">
        <v>1</v>
      </c>
      <c r="FH119" s="323">
        <v>849117</v>
      </c>
      <c r="FI119" s="327">
        <f t="shared" si="61"/>
        <v>559.57109414859644</v>
      </c>
      <c r="FJ119" s="327">
        <f t="shared" si="50"/>
        <v>1.4808678903723198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670</v>
      </c>
      <c r="EM120" s="322" t="s">
        <v>570</v>
      </c>
      <c r="EN120" s="322">
        <v>53247.161800000002</v>
      </c>
      <c r="EO120" s="322">
        <v>1</v>
      </c>
      <c r="EP120" s="323">
        <v>849117</v>
      </c>
      <c r="EQ120" s="324">
        <f>ED107+ED106</f>
        <v>1272.1961611091456</v>
      </c>
      <c r="ER120" s="324">
        <f>EE107+EE106</f>
        <v>3.366782996730656</v>
      </c>
      <c r="ET120" s="420" t="s">
        <v>13</v>
      </c>
      <c r="EU120" s="420" t="s">
        <v>575</v>
      </c>
      <c r="EV120" s="420">
        <v>8507.8255000000008</v>
      </c>
      <c r="EW120" s="420">
        <v>0.38150552170840318</v>
      </c>
      <c r="EX120" s="421">
        <v>849118</v>
      </c>
      <c r="EY120" s="423">
        <f t="shared" si="59"/>
        <v>1235.938570517535</v>
      </c>
      <c r="EZ120" s="423">
        <f t="shared" si="60"/>
        <v>3.2708296813238324</v>
      </c>
      <c r="FA120">
        <v>0</v>
      </c>
      <c r="FD120" s="306" t="s">
        <v>13</v>
      </c>
      <c r="FE120" s="306" t="s">
        <v>575</v>
      </c>
      <c r="FF120" s="306">
        <v>8507.8255000000008</v>
      </c>
      <c r="FG120" s="306">
        <v>0.38150552170840318</v>
      </c>
      <c r="FH120" s="307">
        <v>849118</v>
      </c>
      <c r="FI120" s="326">
        <f t="shared" si="61"/>
        <v>1235.938570517535</v>
      </c>
      <c r="FJ120" s="326">
        <f t="shared" si="50"/>
        <v>3.2708296813238324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575</v>
      </c>
      <c r="EN121" s="306">
        <v>8507.8255000000008</v>
      </c>
      <c r="EO121" s="306">
        <v>0.38150552170840318</v>
      </c>
      <c r="EP121" s="308">
        <v>849118</v>
      </c>
      <c r="EQ121" s="308">
        <f t="shared" si="57"/>
        <v>103.08259955957122</v>
      </c>
      <c r="ER121" s="308">
        <f t="shared" si="58"/>
        <v>0.27280128180341556</v>
      </c>
      <c r="ET121" s="420" t="s">
        <v>13</v>
      </c>
      <c r="EU121" s="420" t="s">
        <v>576</v>
      </c>
      <c r="EV121" s="420">
        <v>5790.3404</v>
      </c>
      <c r="EW121" s="420">
        <v>0.25964881804066664</v>
      </c>
      <c r="EX121" s="421">
        <v>849119</v>
      </c>
      <c r="EY121" s="423">
        <f t="shared" si="59"/>
        <v>100.14474547212345</v>
      </c>
      <c r="EZ121" s="423">
        <f t="shared" si="60"/>
        <v>0.26502644527201824</v>
      </c>
      <c r="FA121">
        <v>0</v>
      </c>
      <c r="FD121" s="306" t="s">
        <v>13</v>
      </c>
      <c r="FE121" s="306" t="s">
        <v>576</v>
      </c>
      <c r="FF121" s="306">
        <v>5790.3404</v>
      </c>
      <c r="FG121" s="306">
        <v>0.25964881804066664</v>
      </c>
      <c r="FH121" s="307">
        <v>849119</v>
      </c>
      <c r="FI121" s="326">
        <f t="shared" si="61"/>
        <v>100.14474547212345</v>
      </c>
      <c r="FJ121" s="326">
        <f t="shared" si="50"/>
        <v>0.26502644527201824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576</v>
      </c>
      <c r="EN122" s="306">
        <v>5790.3404</v>
      </c>
      <c r="EO122" s="306">
        <v>0.25964881804066664</v>
      </c>
      <c r="EP122" s="308">
        <v>849119</v>
      </c>
      <c r="EQ122" s="308">
        <f t="shared" si="57"/>
        <v>70.156979684974431</v>
      </c>
      <c r="ER122" s="308">
        <f t="shared" si="58"/>
        <v>0.18566580652107897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59"/>
        <v>68.157505763952656</v>
      </c>
      <c r="EZ122" s="423">
        <f t="shared" si="60"/>
        <v>0.18037433103522824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1"/>
        <v>68.157505763952656</v>
      </c>
      <c r="FJ122" s="326">
        <f t="shared" si="50"/>
        <v>0.18037433103522824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7"/>
        <v>21.462128375223912</v>
      </c>
      <c r="ER123" s="308">
        <f t="shared" si="58"/>
        <v>5.6798103229895827E-2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59"/>
        <v>20.85045771653003</v>
      </c>
      <c r="EZ123" s="423">
        <f t="shared" si="60"/>
        <v>5.5179357287843796E-2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1"/>
        <v>20.85045771653003</v>
      </c>
      <c r="FJ123" s="326">
        <f t="shared" si="50"/>
        <v>5.5179357287843796E-2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7"/>
        <v>75.497788046666798</v>
      </c>
      <c r="ER124" s="308">
        <f t="shared" si="58"/>
        <v>0.1997999026067534</v>
      </c>
      <c r="ET124" s="420" t="s">
        <v>301</v>
      </c>
      <c r="EU124" s="420" t="s">
        <v>577</v>
      </c>
      <c r="EV124" s="420">
        <v>11058.6175</v>
      </c>
      <c r="EW124" s="420">
        <v>0.1539041977987548</v>
      </c>
      <c r="EX124" s="421">
        <v>849122</v>
      </c>
      <c r="EY124" s="423">
        <f t="shared" si="59"/>
        <v>73.346101087336791</v>
      </c>
      <c r="EZ124" s="423">
        <f t="shared" si="60"/>
        <v>0.19410560538246094</v>
      </c>
      <c r="FA124">
        <v>0</v>
      </c>
      <c r="FD124" s="306" t="s">
        <v>301</v>
      </c>
      <c r="FE124" s="306" t="s">
        <v>577</v>
      </c>
      <c r="FF124" s="306">
        <v>11058.6175</v>
      </c>
      <c r="FG124" s="306">
        <v>0.1539041977987548</v>
      </c>
      <c r="FH124" s="307">
        <v>849122</v>
      </c>
      <c r="FI124" s="326">
        <f t="shared" si="61"/>
        <v>73.346101087336791</v>
      </c>
      <c r="FJ124" s="326">
        <f t="shared" si="50"/>
        <v>0.19410560538246094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577</v>
      </c>
      <c r="EN125" s="306">
        <v>11058.6175</v>
      </c>
      <c r="EO125" s="306">
        <v>0.1539041977987548</v>
      </c>
      <c r="EP125" s="308">
        <v>849122</v>
      </c>
      <c r="EQ125" s="308">
        <f t="shared" si="57"/>
        <v>730.28453484507645</v>
      </c>
      <c r="ER125" s="308">
        <f t="shared" si="58"/>
        <v>1.932649720109334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59"/>
        <v>709.47142560199177</v>
      </c>
      <c r="EZ125" s="423">
        <f t="shared" si="60"/>
        <v>1.8775692030862181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1"/>
        <v>709.47142560199177</v>
      </c>
      <c r="FJ125" s="326">
        <f t="shared" si="50"/>
        <v>1.8775692030862181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7"/>
        <v>740.30179786877818</v>
      </c>
      <c r="ER126" s="308">
        <f t="shared" si="58"/>
        <v>1.9591597441551338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59"/>
        <v>719.20319662951806</v>
      </c>
      <c r="EZ126" s="423">
        <f t="shared" si="60"/>
        <v>1.9033236914467127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1"/>
        <v>719.20319662951806</v>
      </c>
      <c r="FJ126" s="326">
        <f t="shared" si="50"/>
        <v>1.9033236914467127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7"/>
        <v>707.86034586813253</v>
      </c>
      <c r="ER127" s="308">
        <f t="shared" si="58"/>
        <v>1.873305587128121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59"/>
        <v>687.68632601089075</v>
      </c>
      <c r="EZ127" s="423">
        <f t="shared" si="60"/>
        <v>1.8199163778949696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1"/>
        <v>687.68632601089075</v>
      </c>
      <c r="FJ127" s="326">
        <f t="shared" si="50"/>
        <v>1.8199163778949696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7"/>
        <v>1687.3010523678872</v>
      </c>
      <c r="ER128" s="308">
        <f t="shared" si="58"/>
        <v>4.4653306362166996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59"/>
        <v>1639.2129723754024</v>
      </c>
      <c r="EZ128" s="423">
        <f t="shared" si="60"/>
        <v>4.3380687130845237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1"/>
        <v>1639.2129723754024</v>
      </c>
      <c r="FJ128" s="326">
        <f t="shared" si="50"/>
        <v>4.3380687130845237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7"/>
        <v>879.31150258706066</v>
      </c>
      <c r="ER129" s="308">
        <f t="shared" si="58"/>
        <v>2.3270397335256647</v>
      </c>
      <c r="ET129" s="420" t="s">
        <v>302</v>
      </c>
      <c r="EU129" s="420" t="s">
        <v>579</v>
      </c>
      <c r="EV129" s="420">
        <v>15739.680700000001</v>
      </c>
      <c r="EW129" s="420">
        <v>0.310763615277375</v>
      </c>
      <c r="EX129" s="421">
        <v>849127</v>
      </c>
      <c r="EY129" s="423">
        <f t="shared" si="59"/>
        <v>854.25112476332947</v>
      </c>
      <c r="EZ129" s="423">
        <f t="shared" si="60"/>
        <v>2.2607191011201833</v>
      </c>
      <c r="FA129">
        <v>0</v>
      </c>
      <c r="FD129" s="306" t="s">
        <v>302</v>
      </c>
      <c r="FE129" s="306" t="s">
        <v>579</v>
      </c>
      <c r="FF129" s="306">
        <v>15739.680700000001</v>
      </c>
      <c r="FG129" s="306">
        <v>0.310763615277375</v>
      </c>
      <c r="FH129" s="307">
        <v>849127</v>
      </c>
      <c r="FI129" s="326">
        <f t="shared" si="61"/>
        <v>854.25112476332947</v>
      </c>
      <c r="FJ129" s="326">
        <f t="shared" si="50"/>
        <v>2.2607191011201833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579</v>
      </c>
      <c r="EN130" s="306">
        <v>15739.680700000001</v>
      </c>
      <c r="EO130" s="306">
        <v>0.310763615277375</v>
      </c>
      <c r="EP130" s="308">
        <v>849127</v>
      </c>
      <c r="EQ130" s="308">
        <f t="shared" si="57"/>
        <v>17.572350846225039</v>
      </c>
      <c r="ER130" s="308">
        <f t="shared" si="58"/>
        <v>4.6504064271091834E-2</v>
      </c>
      <c r="ET130" s="420" t="s">
        <v>302</v>
      </c>
      <c r="EU130" s="420" t="s">
        <v>580</v>
      </c>
      <c r="EV130" s="420">
        <v>34908.721899999997</v>
      </c>
      <c r="EW130" s="420">
        <v>0.68923638472262494</v>
      </c>
      <c r="EX130" s="421">
        <v>849128</v>
      </c>
      <c r="EY130" s="423">
        <f t="shared" si="59"/>
        <v>17.071538847107625</v>
      </c>
      <c r="EZ130" s="423">
        <f t="shared" si="60"/>
        <v>4.5178698439365721E-2</v>
      </c>
      <c r="FA130">
        <v>0</v>
      </c>
      <c r="FD130" s="306" t="s">
        <v>302</v>
      </c>
      <c r="FE130" s="306" t="s">
        <v>580</v>
      </c>
      <c r="FF130" s="306">
        <v>34908.721899999997</v>
      </c>
      <c r="FG130" s="306">
        <v>0.68923638472262494</v>
      </c>
      <c r="FH130" s="307">
        <v>849128</v>
      </c>
      <c r="FI130" s="326">
        <f t="shared" si="61"/>
        <v>17.071538847107625</v>
      </c>
      <c r="FJ130" s="326">
        <f t="shared" si="50"/>
        <v>4.5178698439365721E-2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580</v>
      </c>
      <c r="EN131" s="306">
        <v>34908.721899999997</v>
      </c>
      <c r="EO131" s="306">
        <v>0.68923638472262494</v>
      </c>
      <c r="EP131" s="308">
        <v>849128</v>
      </c>
      <c r="EQ131" s="308">
        <f t="shared" si="57"/>
        <v>38.973364232229919</v>
      </c>
      <c r="ER131" s="308">
        <f t="shared" si="58"/>
        <v>0.10314043072419322</v>
      </c>
      <c r="ET131" s="420" t="s">
        <v>303</v>
      </c>
      <c r="EU131" s="420" t="s">
        <v>582</v>
      </c>
      <c r="EV131" s="420">
        <v>4662.5794999999998</v>
      </c>
      <c r="EW131" s="420">
        <v>1</v>
      </c>
      <c r="EX131" s="421">
        <v>849129</v>
      </c>
      <c r="EY131" s="423">
        <f t="shared" si="59"/>
        <v>37.862623351611369</v>
      </c>
      <c r="EZ131" s="423">
        <f t="shared" si="60"/>
        <v>0.10020092844855372</v>
      </c>
      <c r="FA131">
        <v>0</v>
      </c>
      <c r="FD131" s="306" t="s">
        <v>303</v>
      </c>
      <c r="FE131" s="306" t="s">
        <v>582</v>
      </c>
      <c r="FF131" s="306">
        <v>4662.5794999999998</v>
      </c>
      <c r="FG131" s="306">
        <v>1</v>
      </c>
      <c r="FH131" s="307">
        <v>849129</v>
      </c>
      <c r="FI131" s="326">
        <f t="shared" si="61"/>
        <v>37.862623351611369</v>
      </c>
      <c r="FJ131" s="326">
        <f t="shared" si="50"/>
        <v>0.10020092844855372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582</v>
      </c>
      <c r="EN132" s="306">
        <v>4662.5794999999998</v>
      </c>
      <c r="EO132" s="306">
        <v>1</v>
      </c>
      <c r="EP132" s="308">
        <v>849129</v>
      </c>
      <c r="EQ132" s="308">
        <f t="shared" si="57"/>
        <v>100.06778149452525</v>
      </c>
      <c r="ER132" s="308">
        <f t="shared" si="58"/>
        <v>0.26482276519573772</v>
      </c>
      <c r="ET132" s="420" t="s">
        <v>304</v>
      </c>
      <c r="EU132" s="420" t="s">
        <v>584</v>
      </c>
      <c r="EV132" s="420">
        <v>1500.06</v>
      </c>
      <c r="EW132" s="420">
        <v>0.43611638887745335</v>
      </c>
      <c r="EX132" s="421">
        <v>849130</v>
      </c>
      <c r="EY132" s="423">
        <f t="shared" si="59"/>
        <v>97.215849721931278</v>
      </c>
      <c r="EZ132" s="423">
        <f t="shared" si="60"/>
        <v>0.25727531638765921</v>
      </c>
      <c r="FA132">
        <v>0</v>
      </c>
      <c r="FD132" s="306" t="s">
        <v>304</v>
      </c>
      <c r="FE132" s="306" t="s">
        <v>584</v>
      </c>
      <c r="FF132" s="306">
        <v>1500.06</v>
      </c>
      <c r="FG132" s="306">
        <v>0.43611638887745335</v>
      </c>
      <c r="FH132" s="307">
        <v>849130</v>
      </c>
      <c r="FI132" s="326">
        <f t="shared" si="61"/>
        <v>97.215849721931278</v>
      </c>
      <c r="FJ132" s="326">
        <f t="shared" si="50"/>
        <v>0.25727531638765921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584</v>
      </c>
      <c r="EN133" s="306">
        <v>1500.06</v>
      </c>
      <c r="EO133" s="306">
        <v>0.43611638887745335</v>
      </c>
      <c r="EP133" s="308">
        <v>849130</v>
      </c>
      <c r="EQ133" s="308">
        <f t="shared" si="57"/>
        <v>4.0262062149402675</v>
      </c>
      <c r="ER133" s="308">
        <f t="shared" si="58"/>
        <v>1.0655088452691242E-2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59"/>
        <v>3.91145933781447</v>
      </c>
      <c r="EZ133" s="423">
        <f t="shared" si="60"/>
        <v>1.0351418431789543E-2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1"/>
        <v>3.91145933781447</v>
      </c>
      <c r="FJ133" s="326">
        <f t="shared" si="50"/>
        <v>1.0351418431789543E-2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7"/>
        <v>5.2057472672564593</v>
      </c>
      <c r="ER134" s="308">
        <f t="shared" si="58"/>
        <v>1.3776665832253255E-2</v>
      </c>
      <c r="ET134" s="420" t="s">
        <v>305</v>
      </c>
      <c r="EU134" s="420" t="s">
        <v>679</v>
      </c>
      <c r="EV134" s="420">
        <v>2026.3647000000001</v>
      </c>
      <c r="EW134" s="420">
        <v>1</v>
      </c>
      <c r="EX134" s="421">
        <v>849132</v>
      </c>
      <c r="EY134" s="423">
        <f t="shared" si="59"/>
        <v>5.0573834701396505</v>
      </c>
      <c r="EZ134" s="423">
        <f t="shared" si="60"/>
        <v>1.3384030856034037E-2</v>
      </c>
      <c r="FA134">
        <v>0</v>
      </c>
      <c r="FD134" s="306" t="s">
        <v>305</v>
      </c>
      <c r="FE134" s="306" t="s">
        <v>679</v>
      </c>
      <c r="FF134" s="306">
        <v>2026.3647000000001</v>
      </c>
      <c r="FG134" s="306">
        <v>1</v>
      </c>
      <c r="FH134" s="307">
        <v>849132</v>
      </c>
      <c r="FI134" s="326">
        <f t="shared" si="61"/>
        <v>5.0573834701396505</v>
      </c>
      <c r="FJ134" s="326">
        <f t="shared" si="50"/>
        <v>1.3384030856034037E-2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679</v>
      </c>
      <c r="EN135" s="306">
        <v>2026.3647000000001</v>
      </c>
      <c r="EO135" s="306">
        <v>1</v>
      </c>
      <c r="EP135" s="308">
        <v>849132</v>
      </c>
      <c r="EQ135" s="308">
        <f t="shared" si="57"/>
        <v>28.520142007500596</v>
      </c>
      <c r="ER135" s="308">
        <f t="shared" si="58"/>
        <v>7.5476669487417825E-2</v>
      </c>
      <c r="ET135" s="420" t="s">
        <v>47</v>
      </c>
      <c r="EU135" s="420" t="s">
        <v>680</v>
      </c>
      <c r="EV135" s="420">
        <v>41993.0622</v>
      </c>
      <c r="EW135" s="420">
        <v>0.3967757985704885</v>
      </c>
      <c r="EX135" s="421">
        <v>849133</v>
      </c>
      <c r="EY135" s="423">
        <f t="shared" si="59"/>
        <v>27.707317960286829</v>
      </c>
      <c r="EZ135" s="423">
        <f t="shared" si="60"/>
        <v>7.3325584407026426E-2</v>
      </c>
      <c r="FA135">
        <v>0</v>
      </c>
      <c r="FD135" s="306" t="s">
        <v>47</v>
      </c>
      <c r="FE135" s="306" t="s">
        <v>680</v>
      </c>
      <c r="FF135" s="306">
        <v>41993.0622</v>
      </c>
      <c r="FG135" s="306">
        <v>0.3967757985704885</v>
      </c>
      <c r="FH135" s="307">
        <v>849133</v>
      </c>
      <c r="FI135" s="326">
        <f t="shared" si="61"/>
        <v>27.707317960286829</v>
      </c>
      <c r="FJ135" s="326">
        <f t="shared" si="50"/>
        <v>7.3325584407026426E-2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680</v>
      </c>
      <c r="EN136" s="306">
        <v>41993.0622</v>
      </c>
      <c r="EO136" s="306">
        <v>0.3967757985704885</v>
      </c>
      <c r="EP136" s="308">
        <v>849133</v>
      </c>
      <c r="EQ136" s="308">
        <f t="shared" si="57"/>
        <v>980.44540278741442</v>
      </c>
      <c r="ER136" s="308">
        <f t="shared" si="58"/>
        <v>2.5946839113627926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59"/>
        <v>952.50270880797314</v>
      </c>
      <c r="EZ136" s="423">
        <f t="shared" si="60"/>
        <v>2.5207354198889531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1"/>
        <v>952.50270880797314</v>
      </c>
      <c r="FJ136" s="326">
        <f t="shared" si="50"/>
        <v>2.5207354198889531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7"/>
        <v>1490.5858605098485</v>
      </c>
      <c r="ER137" s="308">
        <f t="shared" si="58"/>
        <v>3.9447368917985144</v>
      </c>
      <c r="EY137" s="431">
        <f>EY138-VLOOKUP($EV$138,장항공공주택지구_통행량제외분!$J$12:$P$18,2,FALSE)</f>
        <v>8603.8844622237557</v>
      </c>
      <c r="EZ137" s="431">
        <f>EZ138-VLOOKUP($EV$138,장항공공주택지구_통행량제외분!$J$12:$P$18,4,FALSE)</f>
        <v>13.934893289612077</v>
      </c>
      <c r="FH137" s="277"/>
      <c r="FI137" s="310">
        <f t="shared" ref="FI137:FJ137" si="62">SUM(FI103:FI136)</f>
        <v>13933.140936341431</v>
      </c>
      <c r="FJ137" s="310">
        <f t="shared" si="62"/>
        <v>36.873135943617761</v>
      </c>
      <c r="FP137" s="277"/>
      <c r="FQ137" s="310"/>
      <c r="FR137" s="310"/>
    </row>
    <row r="138" spans="1:174">
      <c r="EQ138" s="310">
        <f>SUM(EQ103:EQ137)</f>
        <v>15832.470509343022</v>
      </c>
      <c r="ER138" s="310">
        <f>SUM(ER103:ER137)</f>
        <v>41.89958603602679</v>
      </c>
      <c r="EV138" s="432">
        <f>기준년도설정!B1</f>
        <v>2050</v>
      </c>
      <c r="EY138" s="310">
        <f>SUM(EY103:EY136)</f>
        <v>13933.140936341431</v>
      </c>
      <c r="EZ138" s="310">
        <f>SUM(EZ103:EZ136)</f>
        <v>36.873135943617761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641</v>
      </c>
      <c r="C143" t="s">
        <v>463</v>
      </c>
      <c r="D143" t="s">
        <v>467</v>
      </c>
      <c r="E143" t="s">
        <v>470</v>
      </c>
      <c r="F143" t="s">
        <v>465</v>
      </c>
      <c r="G143" t="s">
        <v>466</v>
      </c>
      <c r="H143" t="s">
        <v>21</v>
      </c>
      <c r="K143" s="32" t="s">
        <v>471</v>
      </c>
      <c r="CV143" s="32" t="s">
        <v>492</v>
      </c>
      <c r="CY143" t="s">
        <v>478</v>
      </c>
      <c r="CZ143" t="s">
        <v>479</v>
      </c>
      <c r="ET143" s="353" t="s">
        <v>862</v>
      </c>
      <c r="FL143" s="353"/>
    </row>
    <row r="144" spans="1:174">
      <c r="A144" t="s">
        <v>462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482</v>
      </c>
      <c r="L144" s="159"/>
      <c r="M144" s="443" t="s">
        <v>463</v>
      </c>
      <c r="N144" s="444"/>
      <c r="O144" s="444"/>
      <c r="P144" s="444"/>
      <c r="Q144" s="444"/>
      <c r="R144" s="444"/>
      <c r="S144" s="444"/>
      <c r="T144" s="444"/>
      <c r="U144" s="444"/>
      <c r="V144" s="444"/>
      <c r="W144" s="444"/>
      <c r="X144" s="444"/>
      <c r="Y144" s="444"/>
      <c r="Z144" s="445"/>
      <c r="AA144" s="443" t="s">
        <v>467</v>
      </c>
      <c r="AB144" s="444"/>
      <c r="AC144" s="444"/>
      <c r="AD144" s="444"/>
      <c r="AE144" s="444"/>
      <c r="AF144" s="444"/>
      <c r="AG144" s="444"/>
      <c r="AH144" s="444"/>
      <c r="AI144" s="444"/>
      <c r="AJ144" s="444"/>
      <c r="AK144" s="444"/>
      <c r="AL144" s="444"/>
      <c r="AM144" s="444"/>
      <c r="AN144" s="445"/>
      <c r="AO144" s="443" t="s">
        <v>464</v>
      </c>
      <c r="AP144" s="444"/>
      <c r="AQ144" s="444"/>
      <c r="AR144" s="444"/>
      <c r="AS144" s="444"/>
      <c r="AT144" s="444"/>
      <c r="AU144" s="444"/>
      <c r="AV144" s="444"/>
      <c r="AW144" s="444"/>
      <c r="AX144" s="444"/>
      <c r="AY144" s="444"/>
      <c r="AZ144" s="444"/>
      <c r="BA144" s="444"/>
      <c r="BB144" s="445"/>
      <c r="BC144" s="443" t="s">
        <v>465</v>
      </c>
      <c r="BD144" s="444"/>
      <c r="BE144" s="444"/>
      <c r="BF144" s="444"/>
      <c r="BG144" s="444"/>
      <c r="BH144" s="444"/>
      <c r="BI144" s="444"/>
      <c r="BJ144" s="444"/>
      <c r="BK144" s="444"/>
      <c r="BL144" s="444"/>
      <c r="BM144" s="444"/>
      <c r="BN144" s="444"/>
      <c r="BO144" s="444"/>
      <c r="BP144" s="445"/>
      <c r="BQ144" s="443" t="s">
        <v>466</v>
      </c>
      <c r="BR144" s="444"/>
      <c r="BS144" s="444"/>
      <c r="BT144" s="444"/>
      <c r="BU144" s="444"/>
      <c r="BV144" s="444"/>
      <c r="BW144" s="444"/>
      <c r="BX144" s="444"/>
      <c r="BY144" s="444"/>
      <c r="BZ144" s="444"/>
      <c r="CA144" s="444"/>
      <c r="CB144" s="444"/>
      <c r="CC144" s="444"/>
      <c r="CD144" s="445"/>
      <c r="CE144" s="443" t="s">
        <v>21</v>
      </c>
      <c r="CF144" s="444"/>
      <c r="CG144" s="444"/>
      <c r="CH144" s="444"/>
      <c r="CI144" s="444"/>
      <c r="CJ144" s="444"/>
      <c r="CK144" s="444"/>
      <c r="CL144" s="444"/>
      <c r="CM144" s="444"/>
      <c r="CN144" s="444"/>
      <c r="CO144" s="444"/>
      <c r="CP144" s="444"/>
      <c r="CQ144" s="444"/>
      <c r="CR144" s="445"/>
      <c r="CV144" s="263" t="s">
        <v>482</v>
      </c>
      <c r="CW144" s="263"/>
      <c r="CX144" s="446" t="s">
        <v>554</v>
      </c>
      <c r="CY144" s="439"/>
      <c r="CZ144" s="439"/>
      <c r="DA144" s="440"/>
      <c r="DB144" s="438" t="s">
        <v>553</v>
      </c>
      <c r="DC144" s="439"/>
      <c r="DD144" s="439"/>
      <c r="DE144" s="440"/>
      <c r="DF144" s="438" t="s">
        <v>464</v>
      </c>
      <c r="DG144" s="439"/>
      <c r="DH144" s="439"/>
      <c r="DI144" s="440"/>
      <c r="DJ144" s="438" t="s">
        <v>465</v>
      </c>
      <c r="DK144" s="439"/>
      <c r="DL144" s="439"/>
      <c r="DM144" s="440"/>
      <c r="DN144" s="438" t="s">
        <v>466</v>
      </c>
      <c r="DO144" s="439"/>
      <c r="DP144" s="439"/>
      <c r="DQ144" s="440"/>
      <c r="DR144" s="438" t="s">
        <v>21</v>
      </c>
      <c r="DS144" s="439"/>
      <c r="DT144" s="439"/>
      <c r="DU144" s="441"/>
      <c r="DW144" s="278"/>
      <c r="DX144" s="278"/>
      <c r="DY144" s="442" t="s">
        <v>588</v>
      </c>
      <c r="DZ144" s="442"/>
      <c r="EB144" s="278"/>
      <c r="EC144" s="278"/>
      <c r="ED144" s="442" t="s">
        <v>588</v>
      </c>
      <c r="EE144" s="442"/>
      <c r="EI144" t="s">
        <v>599</v>
      </c>
    </row>
    <row r="145" spans="1:174">
      <c r="A145" s="199"/>
      <c r="B145" s="199"/>
      <c r="C145" s="202" t="s">
        <v>463</v>
      </c>
      <c r="D145" s="202" t="s">
        <v>467</v>
      </c>
      <c r="E145" s="202" t="s">
        <v>464</v>
      </c>
      <c r="F145" s="202" t="s">
        <v>465</v>
      </c>
      <c r="G145" s="202" t="s">
        <v>678</v>
      </c>
      <c r="H145" s="202" t="s">
        <v>21</v>
      </c>
      <c r="K145" s="159"/>
      <c r="L145" s="159"/>
      <c r="M145" s="211" t="s">
        <v>472</v>
      </c>
      <c r="N145" s="160" t="s">
        <v>156</v>
      </c>
      <c r="O145" s="160" t="s">
        <v>475</v>
      </c>
      <c r="P145" s="160" t="s">
        <v>476</v>
      </c>
      <c r="Q145" s="160" t="s">
        <v>477</v>
      </c>
      <c r="R145" s="160" t="s">
        <v>478</v>
      </c>
      <c r="S145" s="160" t="s">
        <v>479</v>
      </c>
      <c r="T145" s="160" t="s">
        <v>480</v>
      </c>
      <c r="U145" s="160" t="s">
        <v>449</v>
      </c>
      <c r="V145" s="160" t="s">
        <v>157</v>
      </c>
      <c r="W145" s="160" t="s">
        <v>473</v>
      </c>
      <c r="X145" s="160" t="s">
        <v>474</v>
      </c>
      <c r="Y145" s="160" t="s">
        <v>46</v>
      </c>
      <c r="Z145" s="212" t="s">
        <v>11</v>
      </c>
      <c r="AA145" s="211" t="s">
        <v>472</v>
      </c>
      <c r="AB145" s="160" t="s">
        <v>156</v>
      </c>
      <c r="AC145" s="160" t="s">
        <v>475</v>
      </c>
      <c r="AD145" s="160" t="s">
        <v>476</v>
      </c>
      <c r="AE145" s="160" t="s">
        <v>477</v>
      </c>
      <c r="AF145" s="160" t="s">
        <v>478</v>
      </c>
      <c r="AG145" s="160" t="s">
        <v>479</v>
      </c>
      <c r="AH145" s="160" t="s">
        <v>480</v>
      </c>
      <c r="AI145" s="160" t="s">
        <v>449</v>
      </c>
      <c r="AJ145" s="160" t="s">
        <v>157</v>
      </c>
      <c r="AK145" s="160" t="s">
        <v>473</v>
      </c>
      <c r="AL145" s="160" t="s">
        <v>474</v>
      </c>
      <c r="AM145" s="160" t="s">
        <v>46</v>
      </c>
      <c r="AN145" s="212" t="s">
        <v>11</v>
      </c>
      <c r="AO145" s="211" t="s">
        <v>472</v>
      </c>
      <c r="AP145" s="160" t="s">
        <v>156</v>
      </c>
      <c r="AQ145" s="160" t="s">
        <v>475</v>
      </c>
      <c r="AR145" s="160" t="s">
        <v>476</v>
      </c>
      <c r="AS145" s="160" t="s">
        <v>477</v>
      </c>
      <c r="AT145" s="160" t="s">
        <v>478</v>
      </c>
      <c r="AU145" s="160" t="s">
        <v>479</v>
      </c>
      <c r="AV145" s="160" t="s">
        <v>480</v>
      </c>
      <c r="AW145" s="160" t="s">
        <v>449</v>
      </c>
      <c r="AX145" s="160" t="s">
        <v>157</v>
      </c>
      <c r="AY145" s="160" t="s">
        <v>473</v>
      </c>
      <c r="AZ145" s="160" t="s">
        <v>474</v>
      </c>
      <c r="BA145" s="160" t="s">
        <v>46</v>
      </c>
      <c r="BB145" s="212" t="s">
        <v>11</v>
      </c>
      <c r="BC145" s="211" t="s">
        <v>472</v>
      </c>
      <c r="BD145" s="160" t="s">
        <v>156</v>
      </c>
      <c r="BE145" s="160" t="s">
        <v>475</v>
      </c>
      <c r="BF145" s="160" t="s">
        <v>476</v>
      </c>
      <c r="BG145" s="160" t="s">
        <v>477</v>
      </c>
      <c r="BH145" s="160" t="s">
        <v>478</v>
      </c>
      <c r="BI145" s="160" t="s">
        <v>479</v>
      </c>
      <c r="BJ145" s="160" t="s">
        <v>480</v>
      </c>
      <c r="BK145" s="160" t="s">
        <v>449</v>
      </c>
      <c r="BL145" s="160" t="s">
        <v>157</v>
      </c>
      <c r="BM145" s="160" t="s">
        <v>473</v>
      </c>
      <c r="BN145" s="160" t="s">
        <v>474</v>
      </c>
      <c r="BO145" s="160" t="s">
        <v>46</v>
      </c>
      <c r="BP145" s="212" t="s">
        <v>11</v>
      </c>
      <c r="BQ145" s="211" t="s">
        <v>472</v>
      </c>
      <c r="BR145" s="160" t="s">
        <v>156</v>
      </c>
      <c r="BS145" s="160" t="s">
        <v>475</v>
      </c>
      <c r="BT145" s="160" t="s">
        <v>476</v>
      </c>
      <c r="BU145" s="160" t="s">
        <v>477</v>
      </c>
      <c r="BV145" s="160" t="s">
        <v>478</v>
      </c>
      <c r="BW145" s="160" t="s">
        <v>479</v>
      </c>
      <c r="BX145" s="160" t="s">
        <v>480</v>
      </c>
      <c r="BY145" s="160" t="s">
        <v>449</v>
      </c>
      <c r="BZ145" s="160" t="s">
        <v>157</v>
      </c>
      <c r="CA145" s="160" t="s">
        <v>473</v>
      </c>
      <c r="CB145" s="160" t="s">
        <v>474</v>
      </c>
      <c r="CC145" s="160" t="s">
        <v>46</v>
      </c>
      <c r="CD145" s="212" t="s">
        <v>11</v>
      </c>
      <c r="CE145" s="211" t="s">
        <v>472</v>
      </c>
      <c r="CF145" s="160" t="s">
        <v>156</v>
      </c>
      <c r="CG145" s="160" t="s">
        <v>475</v>
      </c>
      <c r="CH145" s="160" t="s">
        <v>476</v>
      </c>
      <c r="CI145" s="160" t="s">
        <v>477</v>
      </c>
      <c r="CJ145" s="160" t="s">
        <v>478</v>
      </c>
      <c r="CK145" s="160" t="s">
        <v>479</v>
      </c>
      <c r="CL145" s="160" t="s">
        <v>480</v>
      </c>
      <c r="CM145" s="160" t="s">
        <v>449</v>
      </c>
      <c r="CN145" s="160" t="s">
        <v>157</v>
      </c>
      <c r="CO145" s="160" t="s">
        <v>473</v>
      </c>
      <c r="CP145" s="160" t="s">
        <v>474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478</v>
      </c>
      <c r="CZ145" s="264" t="s">
        <v>479</v>
      </c>
      <c r="DA145" s="264" t="s">
        <v>157</v>
      </c>
      <c r="DB145" s="264" t="s">
        <v>156</v>
      </c>
      <c r="DC145" s="264" t="s">
        <v>478</v>
      </c>
      <c r="DD145" s="264" t="s">
        <v>479</v>
      </c>
      <c r="DE145" s="264" t="s">
        <v>157</v>
      </c>
      <c r="DF145" s="264" t="s">
        <v>156</v>
      </c>
      <c r="DG145" s="264" t="s">
        <v>478</v>
      </c>
      <c r="DH145" s="264" t="s">
        <v>479</v>
      </c>
      <c r="DI145" s="264" t="s">
        <v>157</v>
      </c>
      <c r="DJ145" s="264" t="s">
        <v>156</v>
      </c>
      <c r="DK145" s="264" t="s">
        <v>478</v>
      </c>
      <c r="DL145" s="264" t="s">
        <v>479</v>
      </c>
      <c r="DM145" s="264" t="s">
        <v>157</v>
      </c>
      <c r="DN145" s="264" t="s">
        <v>156</v>
      </c>
      <c r="DO145" s="264" t="s">
        <v>478</v>
      </c>
      <c r="DP145" s="264" t="s">
        <v>479</v>
      </c>
      <c r="DQ145" s="264" t="s">
        <v>157</v>
      </c>
      <c r="DR145" s="264" t="s">
        <v>156</v>
      </c>
      <c r="DS145" s="264" t="s">
        <v>478</v>
      </c>
      <c r="DT145" s="264" t="s">
        <v>479</v>
      </c>
      <c r="DU145" s="264" t="s">
        <v>157</v>
      </c>
      <c r="DW145" s="278"/>
      <c r="DX145" s="278"/>
      <c r="DY145" s="280" t="s">
        <v>585</v>
      </c>
      <c r="DZ145" s="280" t="s">
        <v>259</v>
      </c>
      <c r="EB145" s="278"/>
      <c r="EC145" s="278"/>
      <c r="ED145" s="280" t="s">
        <v>585</v>
      </c>
      <c r="EE145" s="280" t="s">
        <v>259</v>
      </c>
      <c r="EL145" s="306" t="s">
        <v>564</v>
      </c>
      <c r="EM145" s="306" t="s">
        <v>565</v>
      </c>
      <c r="EN145" s="306" t="s">
        <v>566</v>
      </c>
      <c r="EO145" s="306" t="s">
        <v>562</v>
      </c>
      <c r="EP145" s="307" t="s">
        <v>597</v>
      </c>
      <c r="EQ145" s="307" t="s">
        <v>585</v>
      </c>
      <c r="ER145" s="307" t="s">
        <v>259</v>
      </c>
      <c r="ET145" s="420" t="s">
        <v>564</v>
      </c>
      <c r="EU145" s="420" t="s">
        <v>565</v>
      </c>
      <c r="EV145" s="420" t="s">
        <v>566</v>
      </c>
      <c r="EW145" s="420" t="s">
        <v>562</v>
      </c>
      <c r="EX145" s="421" t="s">
        <v>597</v>
      </c>
      <c r="EY145" s="421" t="s">
        <v>585</v>
      </c>
      <c r="EZ145" s="421" t="s">
        <v>259</v>
      </c>
      <c r="FA145" s="424" t="s">
        <v>865</v>
      </c>
      <c r="FD145" s="306" t="s">
        <v>564</v>
      </c>
      <c r="FE145" s="306" t="s">
        <v>565</v>
      </c>
      <c r="FF145" s="306" t="s">
        <v>566</v>
      </c>
      <c r="FG145" s="306" t="s">
        <v>562</v>
      </c>
      <c r="FH145" s="307" t="s">
        <v>597</v>
      </c>
      <c r="FI145" s="307" t="s">
        <v>585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55.44584550266103</v>
      </c>
      <c r="D146" s="400">
        <f>$AB61*KTDB_TripDistribution_2050!U$12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401.27292710821126</v>
      </c>
      <c r="E146" s="400">
        <f>$AB61*KTDB_TripDistribution_2050!V$12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23.020034594297503</v>
      </c>
      <c r="F146" s="400">
        <f>$AB61*KTDB_TripDistribution_2050!W$12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3.6176062746407833E-2</v>
      </c>
      <c r="G146" s="400">
        <f>$AB61*KTDB_TripDistribution_2050!X$12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0.13666512593087404</v>
      </c>
      <c r="H146" s="400">
        <f>$AB61*KTDB_TripDistribution_2050!Y$12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479.9116483938472</v>
      </c>
      <c r="J146" s="230">
        <f t="shared" ref="J146:J150" si="63">CR146</f>
        <v>479.91164839384709</v>
      </c>
      <c r="K146" s="206"/>
      <c r="L146" s="206" t="s">
        <v>12</v>
      </c>
      <c r="M146" s="206">
        <f>INDEX($A$145:$H$158,MATCH($L146,$B$145:$B$158,0),MATCH($M$144,$A$145:$H$145,0))*고양시_Modal_split!C$3 * 0.01</f>
        <v>0.15524836740745088</v>
      </c>
      <c r="N146" s="206">
        <f>INDEX($A$145:$H$158,MATCH($L146,$B$145:$B$158,0),MATCH($M$144,$A$145:$H$145,0))*고양시_Modal_split!D$3 * 0.01</f>
        <v>26.076181139901482</v>
      </c>
      <c r="O146" s="206">
        <f>INDEX($A$145:$H$158,MATCH($L146,$B$145:$B$158,0),MATCH($M$144,$A$145:$H$145,0))*고양시_Modal_split!E$3 * 0.01</f>
        <v>3.1548686091014124</v>
      </c>
      <c r="P146" s="206">
        <f>INDEX($A$145:$H$158,MATCH($L146,$B$145:$B$158,0),MATCH($M$144,$A$145:$H$145,0))*고양시_Modal_split!F$3 * 0.01</f>
        <v>5.0843840325940164</v>
      </c>
      <c r="Q146" s="206">
        <f>INDEX($A$145:$H$158,MATCH($L146,$B$145:$B$158,0),MATCH($M$144,$A$145:$H$145,0))*고양시_Modal_split!G$3 * 0.01</f>
        <v>0.51010177862448147</v>
      </c>
      <c r="R146" s="206">
        <f>INDEX($A$145:$H$158,MATCH($L146,$B$145:$B$158,0),MATCH($M$144,$A$145:$H$145,0))*고양시_Modal_split!H$3 * 0.01</f>
        <v>5.5445845502661026E-3</v>
      </c>
      <c r="S146" s="206">
        <f>INDEX($A$145:$H$158,MATCH($L146,$B$145:$B$158,0),MATCH($M$144,$A$145:$H$145,0))*고양시_Modal_split!I$3 * 0.01</f>
        <v>1.5413945049739766</v>
      </c>
      <c r="T146" s="206">
        <f>INDEX($A$145:$H$158,MATCH($L146,$B$145:$B$158,0),MATCH($M$144,$A$145:$H$145,0))*고양시_Modal_split!J$3 * 0.01</f>
        <v>16.877715371010019</v>
      </c>
      <c r="U146" s="206">
        <f>INDEX($A$145:$H$158,MATCH($L146,$B$145:$B$158,0),MATCH($M$144,$A$145:$H$145,0))*고양시_Modal_split!K$3 * 0.01</f>
        <v>8.316876825399154E-2</v>
      </c>
      <c r="V146" s="206">
        <f>INDEX($A$145:$H$158,MATCH($L146,$B$145:$B$158,0),MATCH($M$144,$A$145:$H$145,0))*고양시_Modal_split!L$3 * 0.01</f>
        <v>1.674464534180363</v>
      </c>
      <c r="W146" s="206">
        <f>INDEX($A$145:$H$158,MATCH($L146,$B$145:$B$158,0),MATCH($M$144,$A$145:$H$145,0))*고양시_Modal_split!M$3 * 0.01</f>
        <v>0.12752544465612037</v>
      </c>
      <c r="X146" s="206">
        <f>INDEX($A$145:$H$158,MATCH($L146,$B$145:$B$158,0),MATCH($M$144,$A$145:$H$145,0))*고양시_Modal_split!N$3 * 0.01</f>
        <v>5.5445845502661031E-2</v>
      </c>
      <c r="Y146" s="206">
        <f>INDEX($A$145:$H$158,MATCH($L146,$B$145:$B$158,0),MATCH($M$144,$A$145:$H$145,0))*고양시_Modal_split!O$3 * 0.01</f>
        <v>9.9802521904789859E-2</v>
      </c>
      <c r="Z146" s="209">
        <f>INDEX($A$145:$H$158,MATCH($L146,$B$145:$B$158,0),MATCH($M$144,$A$145:$H$145,0))*고양시_Modal_split!P$3 * 0.01</f>
        <v>55.44584550266103</v>
      </c>
      <c r="AA146" s="207">
        <f>INDEX($A$145:$H$158,MATCH($L146,$B$145:$B$158,0),MATCH($AA$144,$A$145:$H$145,0))*고양시_Modal_split!C$3 * 0.01</f>
        <v>1.1235641959029914</v>
      </c>
      <c r="AB146" s="207">
        <f>INDEX($A$145:$H$158,MATCH($L146,$B$145:$B$158,0),MATCH($AA$144,$A$145:$H$145,0))*고양시_Modal_split!D$3 * 0.01</f>
        <v>188.71865761899176</v>
      </c>
      <c r="AC146" s="207">
        <f>INDEX($A$145:$H$158,MATCH($L146,$B$145:$B$158,0),MATCH($AA$144,$A$145:$H$145,0))*고양시_Modal_split!E$3 * 0.01</f>
        <v>22.832429552457221</v>
      </c>
      <c r="AD146" s="207">
        <f>INDEX($A$145:$H$158,MATCH($L146,$B$145:$B$158,0),MATCH($AA$144,$A$145:$H$145,0))*고양시_Modal_split!F$3 * 0.01</f>
        <v>36.796727415822978</v>
      </c>
      <c r="AE146" s="207">
        <f>INDEX($A$145:$H$158,MATCH($L146,$B$145:$B$158,0),MATCH($AA$144,$A$145:$H$145,0))*고양시_Modal_split!G$3 * 0.01</f>
        <v>3.6917109293955437</v>
      </c>
      <c r="AF146" s="207">
        <f>INDEX($A$145:$H$158,MATCH($L146,$B$145:$B$158,0),MATCH($AA$144,$A$145:$H$145,0))*고양시_Modal_split!H$3 * 0.01</f>
        <v>4.0127292710821126E-2</v>
      </c>
      <c r="AG146" s="207">
        <f>INDEX($A$145:$H$158,MATCH($L146,$B$145:$B$158,0),MATCH($AA$144,$A$145:$H$145,0))*고양시_Modal_split!I$3 * 0.01</f>
        <v>11.155387373608274</v>
      </c>
      <c r="AH146" s="207">
        <f>INDEX($A$145:$H$158,MATCH($L146,$B$145:$B$158,0),MATCH($AA$144,$A$145:$H$145,0))*고양시_Modal_split!J$3 * 0.01</f>
        <v>122.14747901173951</v>
      </c>
      <c r="AI146" s="207">
        <f>INDEX($A$145:$H$158,MATCH($L146,$B$145:$B$158,0),MATCH($AA$144,$A$145:$H$145,0))*고양시_Modal_split!K$3 * 0.01</f>
        <v>0.60190939066231686</v>
      </c>
      <c r="AJ146" s="207">
        <f>INDEX($A$145:$H$158,MATCH($L146,$B$145:$B$158,0),MATCH($AA$144,$A$145:$H$145,0))*고양시_Modal_split!L$3 * 0.01</f>
        <v>12.11844239866798</v>
      </c>
      <c r="AK146" s="207">
        <f>INDEX($A$145:$H$158,MATCH($L146,$B$145:$B$158,0),MATCH($AA$144,$A$145:$H$145,0))*고양시_Modal_split!M$3 * 0.01</f>
        <v>0.92292773234888592</v>
      </c>
      <c r="AL146" s="207">
        <f>INDEX($A$145:$H$158,MATCH($L146,$B$145:$B$158,0),MATCH($AA$144,$A$145:$H$145,0))*고양시_Modal_split!N$3 * 0.01</f>
        <v>0.40127292710821133</v>
      </c>
      <c r="AM146" s="207">
        <f>INDEX($A$145:$H$158,MATCH($L146,$B$145:$B$158,0),MATCH($AA$144,$A$145:$H$145,0))*고양시_Modal_split!O$3 * 0.01</f>
        <v>0.72229126879478034</v>
      </c>
      <c r="AN146" s="207">
        <f>INDEX($A$145:$H$158,MATCH($L146,$B$145:$B$158,0),MATCH($AA$144,$A$145:$H$145,0))*고양시_Modal_split!P$3 * 0.01</f>
        <v>401.27292710821132</v>
      </c>
      <c r="AO146" s="303">
        <f>INDEX($A$145:$H$158,MATCH($L146,$B$145:$B$158,0),MATCH($AO$144,$A$145:$H$145,0))*고양시_Modal_split!C$3 * 0.01</f>
        <v>6.4456096864033002E-2</v>
      </c>
      <c r="AP146" s="303">
        <f>INDEX($A$145:$H$158,MATCH($L146,$B$145:$B$158,0),MATCH($AO$144,$A$145:$H$145,0))*고양시_Modal_split!D$3 * 0.01</f>
        <v>10.826322269698117</v>
      </c>
      <c r="AQ146" s="303">
        <f>INDEX($A$145:$H$158,MATCH($L146,$B$145:$B$158,0),MATCH($AO$144,$A$145:$H$145,0))*고양시_Modal_split!E$3 * 0.01</f>
        <v>1.3098399684155277</v>
      </c>
      <c r="AR146" s="303">
        <f>INDEX($A$145:$H$158,MATCH($L146,$B$145:$B$158,0),MATCH($AO$144,$A$145:$H$145,0))*고양시_Modal_split!F$3 * 0.01</f>
        <v>2.1109371722970809</v>
      </c>
      <c r="AS146" s="303">
        <f>INDEX($A$145:$H$158,MATCH($L146,$B$145:$B$158,0),MATCH($AO$144,$A$145:$H$145,0))*고양시_Modal_split!G$3 * 0.01</f>
        <v>0.21178431826753702</v>
      </c>
      <c r="AT146" s="303">
        <f>INDEX($A$145:$H$158,MATCH($L146,$B$145:$B$158,0),MATCH($AO$144,$A$145:$H$145,0))*고양시_Modal_split!H$3 * 0.01</f>
        <v>2.3020034594297503E-3</v>
      </c>
      <c r="AU146" s="303">
        <f>INDEX($A$145:$H$158,MATCH($L146,$B$145:$B$158,0),MATCH($AO$144,$A$145:$H$145,0))*고양시_Modal_split!I$3 * 0.01</f>
        <v>0.63995696172147054</v>
      </c>
      <c r="AV146" s="303">
        <f>INDEX($A$145:$H$158,MATCH($L146,$B$145:$B$158,0),MATCH($AO$144,$A$145:$H$145,0))*고양시_Modal_split!J$3 * 0.01</f>
        <v>7.0072985305041593</v>
      </c>
      <c r="AW146" s="303">
        <f>INDEX($A$145:$H$158,MATCH($L146,$B$145:$B$158,0),MATCH($AO$144,$A$145:$H$145,0))*고양시_Modal_split!K$3 * 0.01</f>
        <v>3.4530051891446256E-2</v>
      </c>
      <c r="AX146" s="303">
        <f>INDEX($A$145:$H$158,MATCH($L146,$B$145:$B$158,0),MATCH($AO$144,$A$145:$H$145,0))*고양시_Modal_split!L$3 * 0.01</f>
        <v>0.69520504474778466</v>
      </c>
      <c r="AY146" s="303">
        <f>INDEX($A$145:$H$158,MATCH($L146,$B$145:$B$158,0),MATCH($AO$144,$A$145:$H$145,0))*고양시_Modal_split!M$3 * 0.01</f>
        <v>5.2946079566884255E-2</v>
      </c>
      <c r="AZ146" s="303">
        <f>INDEX($A$145:$H$158,MATCH($L146,$B$145:$B$158,0),MATCH($AO$144,$A$145:$H$145,0))*고양시_Modal_split!N$3 * 0.01</f>
        <v>2.3020034594297502E-2</v>
      </c>
      <c r="BA146" s="207">
        <f>INDEX($A$145:$H$158,MATCH($L146,$B$145:$B$158,0),MATCH($AO$144,$A$145:$H$145,0))*고양시_Modal_split!O$3 * 0.01</f>
        <v>4.14360622697355E-2</v>
      </c>
      <c r="BB146" s="207">
        <f>INDEX($A$145:$H$158,MATCH($L146,$B$145:$B$158,0),MATCH($AO$144,$A$145:$H$145,0))*고양시_Modal_split!P$3 * 0.01</f>
        <v>23.020034594297503</v>
      </c>
      <c r="BC146" s="207">
        <f>INDEX($A$145:$H$158,MATCH($L146,$B$145:$B$158,0),MATCH($BC$144,$A$145:$H$145,0))*고양시_Modal_split!C$3 * 0.01</f>
        <v>1.0129297568994193E-4</v>
      </c>
      <c r="BD146" s="207">
        <f>INDEX($A$145:$H$158,MATCH($L146,$B$145:$B$158,0),MATCH($BC$144,$A$145:$H$145,0))*고양시_Modal_split!D$3 * 0.01</f>
        <v>1.7013602309635605E-2</v>
      </c>
      <c r="BE146" s="207">
        <f>INDEX($A$145:$H$158,MATCH($L146,$B$145:$B$158,0),MATCH($BC$144,$A$145:$H$145,0))*고양시_Modal_split!E$3 * 0.01</f>
        <v>2.0584179702706055E-3</v>
      </c>
      <c r="BF146" s="207">
        <f>INDEX($A$145:$H$158,MATCH($L146,$B$145:$B$158,0),MATCH($BC$144,$A$145:$H$145,0))*고양시_Modal_split!F$3 * 0.01</f>
        <v>3.3173449538455987E-3</v>
      </c>
      <c r="BG146" s="207">
        <f>INDEX($A$145:$H$158,MATCH($L146,$B$145:$B$158,0),MATCH($BC$144,$A$145:$H$145,0))*고양시_Modal_split!G$3 * 0.01</f>
        <v>3.3281977726695201E-4</v>
      </c>
      <c r="BH146" s="207">
        <f>INDEX($A$145:$H$158,MATCH($L146,$B$145:$B$158,0),MATCH($BC$144,$A$145:$H$145,0))*고양시_Modal_split!H$3 * 0.01</f>
        <v>3.6176062746407834E-6</v>
      </c>
      <c r="BI146" s="207">
        <f>INDEX($A$145:$H$158,MATCH($L146,$B$145:$B$158,0),MATCH($BC$144,$A$145:$H$145,0))*고양시_Modal_split!I$3 * 0.01</f>
        <v>1.0056945443501376E-3</v>
      </c>
      <c r="BJ146" s="207">
        <f>INDEX($A$145:$H$158,MATCH($L146,$B$145:$B$158,0),MATCH($BC$144,$A$145:$H$145,0))*고양시_Modal_split!J$3 * 0.01</f>
        <v>1.1011993500006546E-2</v>
      </c>
      <c r="BK146" s="207">
        <f>INDEX($A$145:$H$158,MATCH($L146,$B$145:$B$158,0),MATCH($BC$144,$A$145:$H$145,0))*고양시_Modal_split!K$3 * 0.01</f>
        <v>5.4264094119611743E-5</v>
      </c>
      <c r="BL146" s="207">
        <f>INDEX($A$145:$H$158,MATCH($L146,$B$145:$B$158,0),MATCH($BC$144,$A$145:$H$145,0))*고양시_Modal_split!L$3 * 0.01</f>
        <v>1.0925170949415166E-3</v>
      </c>
      <c r="BM146" s="207">
        <f>INDEX($A$145:$H$158,MATCH($L146,$B$145:$B$158,0),MATCH($BC$144,$A$145:$H$145,0))*고양시_Modal_split!M$3 * 0.01</f>
        <v>8.3204944316738003E-5</v>
      </c>
      <c r="BN146" s="207">
        <f>INDEX($A$145:$H$158,MATCH($L146,$B$145:$B$158,0),MATCH($BC$144,$A$145:$H$145,0))*고양시_Modal_split!N$3 * 0.01</f>
        <v>3.6176062746407835E-5</v>
      </c>
      <c r="BO146" s="207">
        <f>INDEX($A$145:$H$158,MATCH($L146,$B$145:$B$158,0),MATCH($BC$144,$A$145:$H$145,0))*고양시_Modal_split!O$3 * 0.01</f>
        <v>6.5116912943534103E-5</v>
      </c>
      <c r="BP146" s="207">
        <f>INDEX($A$145:$H$158,MATCH($L146,$B$145:$B$158,0),MATCH($BC$144,$A$145:$H$145,0))*고양시_Modal_split!P$3 * 0.01</f>
        <v>3.6176062746407833E-2</v>
      </c>
      <c r="BQ146" s="207">
        <f>INDEX($A$145:$H$158,MATCH($L146,$B$145:$B$158,0),MATCH($BQ$144,$A$145:$H$145,0))*고양시_Modal_split!C$3 * 0.01</f>
        <v>3.8266235260644733E-4</v>
      </c>
      <c r="BR146" s="207">
        <f>INDEX($A$145:$H$158,MATCH($L146,$B$145:$B$158,0),MATCH($BQ$144,$A$145:$H$145,0))*고양시_Modal_split!D$3 * 0.01</f>
        <v>6.427360872529006E-2</v>
      </c>
      <c r="BS146" s="207">
        <f>INDEX($A$145:$H$158,MATCH($L146,$B$145:$B$158,0),MATCH($BQ$144,$A$145:$H$145,0))*고양시_Modal_split!E$3 * 0.01</f>
        <v>7.7762456654667323E-3</v>
      </c>
      <c r="BT146" s="207">
        <f>INDEX($A$145:$H$158,MATCH($L146,$B$145:$B$158,0),MATCH($BQ$144,$A$145:$H$145,0))*고양시_Modal_split!F$3 * 0.01</f>
        <v>1.253219204786115E-2</v>
      </c>
      <c r="BU146" s="207">
        <f>INDEX($A$145:$H$158,MATCH($L146,$B$145:$B$158,0),MATCH($BQ$144,$A$145:$H$145,0))*고양시_Modal_split!G$3 * 0.01</f>
        <v>1.2573191585640413E-3</v>
      </c>
      <c r="BV146" s="207">
        <f>INDEX($A$145:$H$158,MATCH($L146,$B$145:$B$158,0),MATCH($BQ$144,$A$145:$H$145,0))*고양시_Modal_split!H$3 * 0.01</f>
        <v>1.3666512593087404E-5</v>
      </c>
      <c r="BW146" s="207">
        <f>INDEX($A$145:$H$158,MATCH($L146,$B$145:$B$158,0),MATCH($BQ$144,$A$145:$H$145,0))*고양시_Modal_split!I$3 * 0.01</f>
        <v>3.7992905008782979E-3</v>
      </c>
      <c r="BX146" s="207">
        <f>INDEX($A$145:$H$158,MATCH($L146,$B$145:$B$158,0),MATCH($BQ$144,$A$145:$H$145,0))*고양시_Modal_split!J$3 * 0.01</f>
        <v>4.1600864333358065E-2</v>
      </c>
      <c r="BY146" s="207">
        <f>INDEX($A$145:$H$158,MATCH($L146,$B$145:$B$158,0),MATCH($BQ$144,$A$145:$H$145,0))*고양시_Modal_split!K$3 * 0.01</f>
        <v>2.0499768889631107E-4</v>
      </c>
      <c r="BZ146" s="207">
        <f>INDEX($A$145:$H$158,MATCH($L146,$B$145:$B$158,0),MATCH($BQ$144,$A$145:$H$145,0))*고양시_Modal_split!L$3 * 0.01</f>
        <v>4.127286803112396E-3</v>
      </c>
      <c r="CA146" s="207">
        <f>INDEX($A$145:$H$158,MATCH($L146,$B$145:$B$158,0),MATCH($BQ$144,$A$145:$H$145,0))*고양시_Modal_split!M$3 * 0.01</f>
        <v>3.1432978964101031E-4</v>
      </c>
      <c r="CB146" s="207">
        <f>INDEX($A$145:$H$158,MATCH($L146,$B$145:$B$158,0),MATCH($BQ$144,$A$145:$H$145,0))*고양시_Modal_split!N$3 * 0.01</f>
        <v>1.3666512593087405E-4</v>
      </c>
      <c r="CC146" s="207">
        <f>INDEX($A$145:$H$158,MATCH($L146,$B$145:$B$158,0),MATCH($BQ$144,$A$145:$H$145,0))*고양시_Modal_split!O$3 * 0.01</f>
        <v>2.4599722667557325E-4</v>
      </c>
      <c r="CD146" s="207">
        <f>INDEX($A$145:$H$158,MATCH($L146,$B$145:$B$158,0),MATCH($BQ$144,$A$145:$H$145,0))*고양시_Modal_split!P$3 * 0.01</f>
        <v>0.13666512593087404</v>
      </c>
      <c r="CE146" s="304">
        <f>M146+AA146+AO146+BC146+BQ146</f>
        <v>1.3437526155027717</v>
      </c>
      <c r="CF146" s="304">
        <f t="shared" ref="CF146:CF158" si="64">N146+AB146+AP146+BD146+BR146</f>
        <v>225.70244823962631</v>
      </c>
      <c r="CG146" s="304">
        <f t="shared" ref="CG146:CG158" si="65">O146+AC146+AQ146+BE146+BS146</f>
        <v>27.306972793609901</v>
      </c>
      <c r="CH146" s="304">
        <f t="shared" ref="CH146:CH158" si="66">P146+AD146+AR146+BF146+BT146</f>
        <v>44.007898157715779</v>
      </c>
      <c r="CI146" s="304">
        <f t="shared" ref="CI146:CI158" si="67">Q146+AE146+AS146+BG146+BU146</f>
        <v>4.4151871652233936</v>
      </c>
      <c r="CJ146" s="304">
        <f t="shared" ref="CJ146:CJ158" si="68">R146+AF146+AT146+BH146+BV146</f>
        <v>4.7991164839384703E-2</v>
      </c>
      <c r="CK146" s="304">
        <f t="shared" ref="CK146:CK158" si="69">S146+AG146+AU146+BI146+BW146</f>
        <v>13.341543825348948</v>
      </c>
      <c r="CL146" s="304">
        <f t="shared" ref="CL146:CL158" si="70">T146+AH146+AV146+BJ146+BX146</f>
        <v>146.08510577108706</v>
      </c>
      <c r="CM146" s="304">
        <f t="shared" ref="CM146:CM158" si="71">U146+AI146+AW146+BK146+BY146</f>
        <v>0.71986747259077044</v>
      </c>
      <c r="CN146" s="304">
        <f t="shared" ref="CN146:CN158" si="72">V146+AJ146+AX146+BL146+BZ146</f>
        <v>14.493331781494181</v>
      </c>
      <c r="CO146" s="304">
        <f t="shared" ref="CO146:CO158" si="73">W146+AK146+AY146+BM146+CA146</f>
        <v>1.1037967913058484</v>
      </c>
      <c r="CP146" s="304">
        <f t="shared" ref="CP146:CP158" si="74">X146+AL146+AZ146+BN146+CB146</f>
        <v>0.47991164839384715</v>
      </c>
      <c r="CQ146" s="304">
        <f t="shared" ref="CQ146:CQ158" si="75">Y146+AM146+BA146+BO146+CC146</f>
        <v>0.86384096710892488</v>
      </c>
      <c r="CR146" s="304">
        <f t="shared" ref="CR146:CR158" si="76">Z146+AN146+BB146+BP146+CD146</f>
        <v>479.91164839384709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23.28230458919775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1.9258716742848569E-4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5.3539232545119018E-2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1.4950576198038954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133.84301958793742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1.3937927304904871E-3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0.38747437907635551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8.5946399990553051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8.3279402074600899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7.995843902152658E-5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2.222844604798439E-2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0.53477311134444971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1.2510001698261473E-2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1.2565495917474065E-7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3.4932078650577896E-5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8.0332139333935031E-4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5.1010800575627034E-2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4.7469651243790913E-7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1.3196563045773872E-4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3.2756244469145999E-3</v>
      </c>
      <c r="DR146" s="270">
        <f>CX146+DB146+DF146+DJ146+DN146</f>
        <v>165.51678518686916</v>
      </c>
      <c r="DS146" s="270">
        <f t="shared" ref="DS146:DS158" si="77">CY146+DC146+DG146+DK146+DO146</f>
        <v>1.666938688412112E-3</v>
      </c>
      <c r="DT146" s="270">
        <f t="shared" ref="DT146:DT158" si="78">CZ146+DD146+DH146+DL146+DP146</f>
        <v>0.46340895537856724</v>
      </c>
      <c r="DU146" s="270">
        <f t="shared" ref="DU146:DU158" si="79">DA146+DE146+DI146+DM146+DQ146</f>
        <v>10.628549676043905</v>
      </c>
      <c r="DW146" s="278"/>
      <c r="DX146" s="278" t="s">
        <v>12</v>
      </c>
      <c r="DY146" s="281">
        <f>DR146+DU146</f>
        <v>176.14533486291307</v>
      </c>
      <c r="DZ146" s="281">
        <f>DS146+DT146</f>
        <v>0.46507589406697936</v>
      </c>
      <c r="EB146" s="278"/>
      <c r="EC146" s="278" t="s">
        <v>12</v>
      </c>
      <c r="ED146" s="281">
        <f>DY146</f>
        <v>176.14533486291307</v>
      </c>
      <c r="EE146" s="281">
        <f t="shared" ref="EE146:EE158" si="80">DZ146</f>
        <v>0.46507589406697936</v>
      </c>
      <c r="EL146" s="306" t="s">
        <v>12</v>
      </c>
      <c r="EM146" s="306" t="s">
        <v>567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21.077595115724609</v>
      </c>
      <c r="ER146" s="308">
        <f>VLOOKUP($EL146,$EC$145:$EE$157,3,FALSE)*$EO146</f>
        <v>5.5651098570714111E-2</v>
      </c>
      <c r="ET146" s="420" t="s">
        <v>12</v>
      </c>
      <c r="EU146" s="420" t="s">
        <v>567</v>
      </c>
      <c r="EV146" s="420">
        <v>8014.2473</v>
      </c>
      <c r="EW146" s="420">
        <v>0.11966025175817722</v>
      </c>
      <c r="EX146" s="421">
        <v>849101</v>
      </c>
      <c r="EY146" s="422">
        <f>EQ146*$AV$11*(1-$AZ$7)</f>
        <v>20.476883654926457</v>
      </c>
      <c r="EZ146" s="422">
        <f t="shared" ref="EZ146:EZ179" si="81">ER146*$AV$11*(1-$AZ$7)</f>
        <v>5.4065042261448759E-2</v>
      </c>
      <c r="FA146">
        <v>0</v>
      </c>
      <c r="FD146" s="306" t="s">
        <v>12</v>
      </c>
      <c r="FE146" s="306" t="s">
        <v>567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20.476883654926457</v>
      </c>
      <c r="FJ146" s="308">
        <f t="shared" ref="FJ146:FJ179" si="83">EZ146*$FB$95</f>
        <v>5.4065042261448759E-2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667</v>
      </c>
      <c r="C147" s="400">
        <f>$AB62*KTDB_TripDistribution_2050!T$12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1207.4815228370319</v>
      </c>
      <c r="D147" s="400">
        <f>$AB62*KTDB_TripDistribution_2050!U$12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8738.790809396929</v>
      </c>
      <c r="E147" s="400">
        <f>$AB62*KTDB_TripDistribution_2050!V$12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501.32279841146033</v>
      </c>
      <c r="F147" s="400">
        <f>$AB62*KTDB_TripDistribution_2050!W$12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0.78783048466966021</v>
      </c>
      <c r="G147" s="400">
        <f>$AB62*KTDB_TripDistribution_2050!X$12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2.9762484976409391</v>
      </c>
      <c r="H147" s="400">
        <f>$AB62*KTDB_TripDistribution_2050!Y$12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10451.35920962773</v>
      </c>
      <c r="J147" s="230">
        <f t="shared" si="63"/>
        <v>10451.359209627732</v>
      </c>
      <c r="K147" s="206"/>
      <c r="L147" s="206" t="s">
        <v>667</v>
      </c>
      <c r="M147" s="206">
        <f>INDEX($A$145:$H$158,MATCH($L147,$B$145:$B$158,0),MATCH($M$144,$A$145:$H$145,0))*고양시_Modal_split!C$3 * 0.01</f>
        <v>3.3809482639436892</v>
      </c>
      <c r="N147" s="206">
        <f>INDEX($A$145:$H$158,MATCH($L147,$B$145:$B$158,0),MATCH($M$144,$A$145:$H$145,0))*고양시_Modal_split!D$3 * 0.01</f>
        <v>567.87856019025617</v>
      </c>
      <c r="O147" s="206">
        <f>INDEX($A$145:$H$158,MATCH($L147,$B$145:$B$158,0),MATCH($M$144,$A$145:$H$145,0))*고양시_Modal_split!E$3 * 0.01</f>
        <v>68.705698649427106</v>
      </c>
      <c r="P147" s="206">
        <f>INDEX($A$145:$H$158,MATCH($L147,$B$145:$B$158,0),MATCH($M$144,$A$145:$H$145,0))*고양시_Modal_split!F$3 * 0.01</f>
        <v>110.72605564415582</v>
      </c>
      <c r="Q147" s="206">
        <f>INDEX($A$145:$H$158,MATCH($L147,$B$145:$B$158,0),MATCH($M$144,$A$145:$H$145,0))*고양시_Modal_split!G$3 * 0.01</f>
        <v>11.108830010100691</v>
      </c>
      <c r="R147" s="206">
        <f>INDEX($A$145:$H$158,MATCH($L147,$B$145:$B$158,0),MATCH($M$144,$A$145:$H$145,0))*고양시_Modal_split!H$3 * 0.01</f>
        <v>0.1207481522837032</v>
      </c>
      <c r="S147" s="206">
        <f>INDEX($A$145:$H$158,MATCH($L147,$B$145:$B$158,0),MATCH($M$144,$A$145:$H$145,0))*고양시_Modal_split!I$3 * 0.01</f>
        <v>33.567986334869481</v>
      </c>
      <c r="T147" s="206">
        <f>INDEX($A$145:$H$158,MATCH($L147,$B$145:$B$158,0),MATCH($M$144,$A$145:$H$145,0))*고양시_Modal_split!J$3 * 0.01</f>
        <v>367.55737555159254</v>
      </c>
      <c r="U147" s="206">
        <f>INDEX($A$145:$H$158,MATCH($L147,$B$145:$B$158,0),MATCH($M$144,$A$145:$H$145,0))*고양시_Modal_split!K$3 * 0.01</f>
        <v>1.8112222842555477</v>
      </c>
      <c r="V147" s="206">
        <f>INDEX($A$145:$H$158,MATCH($L147,$B$145:$B$158,0),MATCH($M$144,$A$145:$H$145,0))*고양시_Modal_split!L$3 * 0.01</f>
        <v>36.465941989678363</v>
      </c>
      <c r="W147" s="206">
        <f>INDEX($A$145:$H$158,MATCH($L147,$B$145:$B$158,0),MATCH($M$144,$A$145:$H$145,0))*고양시_Modal_split!M$3 * 0.01</f>
        <v>2.7772075025251728</v>
      </c>
      <c r="X147" s="206">
        <f>INDEX($A$145:$H$158,MATCH($L147,$B$145:$B$158,0),MATCH($M$144,$A$145:$H$145,0))*고양시_Modal_split!N$3 * 0.01</f>
        <v>1.2074815228370319</v>
      </c>
      <c r="Y147" s="206">
        <f>INDEX($A$145:$H$158,MATCH($L147,$B$145:$B$158,0),MATCH($M$144,$A$145:$H$145,0))*고양시_Modal_split!O$3 * 0.01</f>
        <v>2.1734667411066573</v>
      </c>
      <c r="Z147" s="209">
        <f>INDEX($A$145:$H$158,MATCH($L147,$B$145:$B$158,0),MATCH($M$144,$A$145:$H$145,0))*고양시_Modal_split!P$3 * 0.01</f>
        <v>1207.4815228370319</v>
      </c>
      <c r="AA147" s="207">
        <f>INDEX($A$145:$H$158,MATCH($L147,$B$145:$B$158,0),MATCH($AA$144,$A$145:$H$145,0))*고양시_Modal_split!C$3 * 0.01</f>
        <v>24.468614266311398</v>
      </c>
      <c r="AB147" s="207">
        <f>INDEX($A$145:$H$158,MATCH($L147,$B$145:$B$158,0),MATCH($AA$144,$A$145:$H$145,0))*고양시_Modal_split!D$3 * 0.01</f>
        <v>4109.8533176593755</v>
      </c>
      <c r="AC147" s="207">
        <f>INDEX($A$145:$H$158,MATCH($L147,$B$145:$B$158,0),MATCH($AA$144,$A$145:$H$145,0))*고양시_Modal_split!E$3 * 0.01</f>
        <v>497.23719705468523</v>
      </c>
      <c r="AD147" s="207">
        <f>INDEX($A$145:$H$158,MATCH($L147,$B$145:$B$158,0),MATCH($AA$144,$A$145:$H$145,0))*고양시_Modal_split!F$3 * 0.01</f>
        <v>801.34711722169845</v>
      </c>
      <c r="AE147" s="207">
        <f>INDEX($A$145:$H$158,MATCH($L147,$B$145:$B$158,0),MATCH($AA$144,$A$145:$H$145,0))*고양시_Modal_split!G$3 * 0.01</f>
        <v>80.396875446451745</v>
      </c>
      <c r="AF147" s="207">
        <f>INDEX($A$145:$H$158,MATCH($L147,$B$145:$B$158,0),MATCH($AA$144,$A$145:$H$145,0))*고양시_Modal_split!H$3 * 0.01</f>
        <v>0.87387908093969291</v>
      </c>
      <c r="AG147" s="207">
        <f>INDEX($A$145:$H$158,MATCH($L147,$B$145:$B$158,0),MATCH($AA$144,$A$145:$H$145,0))*고양시_Modal_split!I$3 * 0.01</f>
        <v>242.93838450123462</v>
      </c>
      <c r="AH147" s="207">
        <f>INDEX($A$145:$H$158,MATCH($L147,$B$145:$B$158,0),MATCH($AA$144,$A$145:$H$145,0))*고양시_Modal_split!J$3 * 0.01</f>
        <v>2660.0879223804254</v>
      </c>
      <c r="AI147" s="207">
        <f>INDEX($A$145:$H$158,MATCH($L147,$B$145:$B$158,0),MATCH($AA$144,$A$145:$H$145,0))*고양시_Modal_split!K$3 * 0.01</f>
        <v>13.108186214095392</v>
      </c>
      <c r="AJ147" s="207">
        <f>INDEX($A$145:$H$158,MATCH($L147,$B$145:$B$158,0),MATCH($AA$144,$A$145:$H$145,0))*고양시_Modal_split!L$3 * 0.01</f>
        <v>263.91148244378724</v>
      </c>
      <c r="AK147" s="207">
        <f>INDEX($A$145:$H$158,MATCH($L147,$B$145:$B$158,0),MATCH($AA$144,$A$145:$H$145,0))*고양시_Modal_split!M$3 * 0.01</f>
        <v>20.099218861612936</v>
      </c>
      <c r="AL147" s="207">
        <f>INDEX($A$145:$H$158,MATCH($L147,$B$145:$B$158,0),MATCH($AA$144,$A$145:$H$145,0))*고양시_Modal_split!N$3 * 0.01</f>
        <v>8.7387908093969298</v>
      </c>
      <c r="AM147" s="207">
        <f>INDEX($A$145:$H$158,MATCH($L147,$B$145:$B$158,0),MATCH($AA$144,$A$145:$H$145,0))*고양시_Modal_split!O$3 * 0.01</f>
        <v>15.729823456914472</v>
      </c>
      <c r="AN147" s="207">
        <f>INDEX($A$145:$H$158,MATCH($L147,$B$145:$B$158,0),MATCH($AA$144,$A$145:$H$145,0))*고양시_Modal_split!P$3 * 0.01</f>
        <v>8738.790809396929</v>
      </c>
      <c r="AO147" s="303">
        <f>INDEX($A$145:$H$158,MATCH($L147,$B$145:$B$158,0),MATCH($AO$144,$A$145:$H$145,0))*고양시_Modal_split!C$3 * 0.01</f>
        <v>1.403703835552089</v>
      </c>
      <c r="AP147" s="303">
        <f>INDEX($A$145:$H$158,MATCH($L147,$B$145:$B$158,0),MATCH($AO$144,$A$145:$H$145,0))*고양시_Modal_split!D$3 * 0.01</f>
        <v>235.77211209290982</v>
      </c>
      <c r="AQ147" s="303">
        <f>INDEX($A$145:$H$158,MATCH($L147,$B$145:$B$158,0),MATCH($AO$144,$A$145:$H$145,0))*고양시_Modal_split!E$3 * 0.01</f>
        <v>28.525267229612091</v>
      </c>
      <c r="AR147" s="303">
        <f>INDEX($A$145:$H$158,MATCH($L147,$B$145:$B$158,0),MATCH($AO$144,$A$145:$H$145,0))*고양시_Modal_split!F$3 * 0.01</f>
        <v>45.971300614330914</v>
      </c>
      <c r="AS147" s="303">
        <f>INDEX($A$145:$H$158,MATCH($L147,$B$145:$B$158,0),MATCH($AO$144,$A$145:$H$145,0))*고양시_Modal_split!G$3 * 0.01</f>
        <v>4.6121697453854349</v>
      </c>
      <c r="AT147" s="303">
        <f>INDEX($A$145:$H$158,MATCH($L147,$B$145:$B$158,0),MATCH($AO$144,$A$145:$H$145,0))*고양시_Modal_split!H$3 * 0.01</f>
        <v>5.0132279841146037E-2</v>
      </c>
      <c r="AU147" s="303">
        <f>INDEX($A$145:$H$158,MATCH($L147,$B$145:$B$158,0),MATCH($AO$144,$A$145:$H$145,0))*고양시_Modal_split!I$3 * 0.01</f>
        <v>13.936773795838597</v>
      </c>
      <c r="AV147" s="303">
        <f>INDEX($A$145:$H$158,MATCH($L147,$B$145:$B$158,0),MATCH($AO$144,$A$145:$H$145,0))*고양시_Modal_split!J$3 * 0.01</f>
        <v>152.60265983644854</v>
      </c>
      <c r="AW147" s="303">
        <f>INDEX($A$145:$H$158,MATCH($L147,$B$145:$B$158,0),MATCH($AO$144,$A$145:$H$145,0))*고양시_Modal_split!K$3 * 0.01</f>
        <v>0.75198419761719049</v>
      </c>
      <c r="AX147" s="303">
        <f>INDEX($A$145:$H$158,MATCH($L147,$B$145:$B$158,0),MATCH($AO$144,$A$145:$H$145,0))*고양시_Modal_split!L$3 * 0.01</f>
        <v>15.139948512026102</v>
      </c>
      <c r="AY147" s="303">
        <f>INDEX($A$145:$H$158,MATCH($L147,$B$145:$B$158,0),MATCH($AO$144,$A$145:$H$145,0))*고양시_Modal_split!M$3 * 0.01</f>
        <v>1.1530424363463587</v>
      </c>
      <c r="AZ147" s="303">
        <f>INDEX($A$145:$H$158,MATCH($L147,$B$145:$B$158,0),MATCH($AO$144,$A$145:$H$145,0))*고양시_Modal_split!N$3 * 0.01</f>
        <v>0.50132279841146032</v>
      </c>
      <c r="BA147" s="207">
        <f>INDEX($A$145:$H$158,MATCH($L147,$B$145:$B$158,0),MATCH($AO$144,$A$145:$H$145,0))*고양시_Modal_split!O$3 * 0.01</f>
        <v>0.90238103714062856</v>
      </c>
      <c r="BB147" s="207">
        <f>INDEX($A$145:$H$158,MATCH($L147,$B$145:$B$158,0),MATCH($AO$144,$A$145:$H$145,0))*고양시_Modal_split!P$3 * 0.01</f>
        <v>501.32279841146033</v>
      </c>
      <c r="BC147" s="207">
        <f>INDEX($A$145:$H$158,MATCH($L147,$B$145:$B$158,0),MATCH($BC$144,$A$145:$H$145,0))*고양시_Modal_split!C$3 * 0.01</f>
        <v>2.2059253570750484E-3</v>
      </c>
      <c r="BD147" s="207">
        <f>INDEX($A$145:$H$158,MATCH($L147,$B$145:$B$158,0),MATCH($BC$144,$A$145:$H$145,0))*고양시_Modal_split!D$3 * 0.01</f>
        <v>0.37051667694014123</v>
      </c>
      <c r="BE147" s="207">
        <f>INDEX($A$145:$H$158,MATCH($L147,$B$145:$B$158,0),MATCH($BC$144,$A$145:$H$145,0))*고양시_Modal_split!E$3 * 0.01</f>
        <v>4.4827554577703668E-2</v>
      </c>
      <c r="BF147" s="207">
        <f>INDEX($A$145:$H$158,MATCH($L147,$B$145:$B$158,0),MATCH($BC$144,$A$145:$H$145,0))*고양시_Modal_split!F$3 * 0.01</f>
        <v>7.2244055444207839E-2</v>
      </c>
      <c r="BG147" s="207">
        <f>INDEX($A$145:$H$158,MATCH($L147,$B$145:$B$158,0),MATCH($BC$144,$A$145:$H$145,0))*고양시_Modal_split!G$3 * 0.01</f>
        <v>7.2480404589608735E-3</v>
      </c>
      <c r="BH147" s="207">
        <f>INDEX($A$145:$H$158,MATCH($L147,$B$145:$B$158,0),MATCH($BC$144,$A$145:$H$145,0))*고양시_Modal_split!H$3 * 0.01</f>
        <v>7.8783048466966031E-5</v>
      </c>
      <c r="BI147" s="207">
        <f>INDEX($A$145:$H$158,MATCH($L147,$B$145:$B$158,0),MATCH($BC$144,$A$145:$H$145,0))*고양시_Modal_split!I$3 * 0.01</f>
        <v>2.1901687473816552E-2</v>
      </c>
      <c r="BJ147" s="207">
        <f>INDEX($A$145:$H$158,MATCH($L147,$B$145:$B$158,0),MATCH($BC$144,$A$145:$H$145,0))*고양시_Modal_split!J$3 * 0.01</f>
        <v>0.23981559953344458</v>
      </c>
      <c r="BK147" s="207">
        <f>INDEX($A$145:$H$158,MATCH($L147,$B$145:$B$158,0),MATCH($BC$144,$A$145:$H$145,0))*고양시_Modal_split!K$3 * 0.01</f>
        <v>1.1817457270044904E-3</v>
      </c>
      <c r="BL147" s="207">
        <f>INDEX($A$145:$H$158,MATCH($L147,$B$145:$B$158,0),MATCH($BC$144,$A$145:$H$145,0))*고양시_Modal_split!L$3 * 0.01</f>
        <v>2.3792480637023741E-2</v>
      </c>
      <c r="BM147" s="207">
        <f>INDEX($A$145:$H$158,MATCH($L147,$B$145:$B$158,0),MATCH($BC$144,$A$145:$H$145,0))*고양시_Modal_split!M$3 * 0.01</f>
        <v>1.8120101147402184E-3</v>
      </c>
      <c r="BN147" s="207">
        <f>INDEX($A$145:$H$158,MATCH($L147,$B$145:$B$158,0),MATCH($BC$144,$A$145:$H$145,0))*고양시_Modal_split!N$3 * 0.01</f>
        <v>7.8783048466966031E-4</v>
      </c>
      <c r="BO147" s="207">
        <f>INDEX($A$145:$H$158,MATCH($L147,$B$145:$B$158,0),MATCH($BC$144,$A$145:$H$145,0))*고양시_Modal_split!O$3 * 0.01</f>
        <v>1.4180948724053883E-3</v>
      </c>
      <c r="BP147" s="207">
        <f>INDEX($A$145:$H$158,MATCH($L147,$B$145:$B$158,0),MATCH($BC$144,$A$145:$H$145,0))*고양시_Modal_split!P$3 * 0.01</f>
        <v>0.78783048466966021</v>
      </c>
      <c r="BQ147" s="207">
        <f>INDEX($A$145:$H$158,MATCH($L147,$B$145:$B$158,0),MATCH($BQ$144,$A$145:$H$145,0))*고양시_Modal_split!C$3 * 0.01</f>
        <v>8.3334957933946293E-3</v>
      </c>
      <c r="BR147" s="207">
        <f>INDEX($A$145:$H$158,MATCH($L147,$B$145:$B$158,0),MATCH($BQ$144,$A$145:$H$145,0))*고양시_Modal_split!D$3 * 0.01</f>
        <v>1.3997296684405336</v>
      </c>
      <c r="BS147" s="207">
        <f>INDEX($A$145:$H$158,MATCH($L147,$B$145:$B$158,0),MATCH($BQ$144,$A$145:$H$145,0))*고양시_Modal_split!E$3 * 0.01</f>
        <v>0.16934853951576945</v>
      </c>
      <c r="BT147" s="207">
        <f>INDEX($A$145:$H$158,MATCH($L147,$B$145:$B$158,0),MATCH($BQ$144,$A$145:$H$145,0))*고양시_Modal_split!F$3 * 0.01</f>
        <v>0.27292198723367411</v>
      </c>
      <c r="BU147" s="207">
        <f>INDEX($A$145:$H$158,MATCH($L147,$B$145:$B$158,0),MATCH($BQ$144,$A$145:$H$145,0))*고양시_Modal_split!G$3 * 0.01</f>
        <v>2.7381486178296638E-2</v>
      </c>
      <c r="BV147" s="207">
        <f>INDEX($A$145:$H$158,MATCH($L147,$B$145:$B$158,0),MATCH($BQ$144,$A$145:$H$145,0))*고양시_Modal_split!H$3 * 0.01</f>
        <v>2.9762484976409391E-4</v>
      </c>
      <c r="BW147" s="207">
        <f>INDEX($A$145:$H$158,MATCH($L147,$B$145:$B$158,0),MATCH($BQ$144,$A$145:$H$145,0))*고양시_Modal_split!I$3 * 0.01</f>
        <v>8.2739708234418105E-2</v>
      </c>
      <c r="BX147" s="207">
        <f>INDEX($A$145:$H$158,MATCH($L147,$B$145:$B$158,0),MATCH($BQ$144,$A$145:$H$145,0))*고양시_Modal_split!J$3 * 0.01</f>
        <v>0.90597004268190195</v>
      </c>
      <c r="BY147" s="207">
        <f>INDEX($A$145:$H$158,MATCH($L147,$B$145:$B$158,0),MATCH($BQ$144,$A$145:$H$145,0))*고양시_Modal_split!K$3 * 0.01</f>
        <v>4.4643727464614086E-3</v>
      </c>
      <c r="BZ147" s="207">
        <f>INDEX($A$145:$H$158,MATCH($L147,$B$145:$B$158,0),MATCH($BQ$144,$A$145:$H$145,0))*고양시_Modal_split!L$3 * 0.01</f>
        <v>8.988270462875636E-2</v>
      </c>
      <c r="CA147" s="207">
        <f>INDEX($A$145:$H$158,MATCH($L147,$B$145:$B$158,0),MATCH($BQ$144,$A$145:$H$145,0))*고양시_Modal_split!M$3 * 0.01</f>
        <v>6.8453715445741595E-3</v>
      </c>
      <c r="CB147" s="207">
        <f>INDEX($A$145:$H$158,MATCH($L147,$B$145:$B$158,0),MATCH($BQ$144,$A$145:$H$145,0))*고양시_Modal_split!N$3 * 0.01</f>
        <v>2.9762484976409392E-3</v>
      </c>
      <c r="CC147" s="207">
        <f>INDEX($A$145:$H$158,MATCH($L147,$B$145:$B$158,0),MATCH($BQ$144,$A$145:$H$145,0))*고양시_Modal_split!O$3 * 0.01</f>
        <v>5.3572472957536896E-3</v>
      </c>
      <c r="CD147" s="207">
        <f>INDEX($A$145:$H$158,MATCH($L147,$B$145:$B$158,0),MATCH($BQ$144,$A$145:$H$145,0))*고양시_Modal_split!P$3 * 0.01</f>
        <v>2.9762484976409396</v>
      </c>
      <c r="CE147" s="304">
        <f t="shared" ref="CE147:CE158" si="84">M147+AA147+AO147+BC147+BQ147</f>
        <v>29.263805786957647</v>
      </c>
      <c r="CF147" s="304">
        <f t="shared" si="64"/>
        <v>4915.2742362879226</v>
      </c>
      <c r="CG147" s="304">
        <f t="shared" si="65"/>
        <v>594.68233902781787</v>
      </c>
      <c r="CH147" s="304">
        <f t="shared" si="66"/>
        <v>958.38963952286304</v>
      </c>
      <c r="CI147" s="304">
        <f t="shared" si="67"/>
        <v>96.152504728575124</v>
      </c>
      <c r="CJ147" s="304">
        <f t="shared" si="68"/>
        <v>1.0451359209627733</v>
      </c>
      <c r="CK147" s="304">
        <f t="shared" si="69"/>
        <v>290.54778602765094</v>
      </c>
      <c r="CL147" s="304">
        <f t="shared" si="70"/>
        <v>3181.3937434106815</v>
      </c>
      <c r="CM147" s="304">
        <f t="shared" si="71"/>
        <v>15.677038814441596</v>
      </c>
      <c r="CN147" s="304">
        <f t="shared" si="72"/>
        <v>315.63104813075745</v>
      </c>
      <c r="CO147" s="304">
        <f t="shared" si="73"/>
        <v>24.038126182143781</v>
      </c>
      <c r="CP147" s="304">
        <f t="shared" si="74"/>
        <v>10.451359209627732</v>
      </c>
      <c r="CQ147" s="304">
        <f t="shared" si="75"/>
        <v>18.812446577329915</v>
      </c>
      <c r="CR147" s="304">
        <f t="shared" si="76"/>
        <v>10451.359209627732</v>
      </c>
      <c r="CS147" s="305">
        <f t="shared" ref="CS147:CS158" si="85">H147-CR147</f>
        <v>0</v>
      </c>
      <c r="CV147" s="265"/>
      <c r="CW147" s="265" t="s">
        <v>667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507.03442874130008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4.1941004613999027E-3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1.1659599282691726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32.558876776498536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2914.789586992465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3.0353563075362727E-2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8.4382905349508377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187.17126414452997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181.36316314839218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1.7413087822558541E-3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0.48408384146712741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11.646114240020077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0.27243873304422145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2.7364726803392163E-6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7.6073940513430194E-4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1.74944710566351E-2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1.1108965622543918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1.0337785681281483E-5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2.8739044193962526E-3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7.1335479864092347E-2</v>
      </c>
      <c r="DR147" s="270">
        <f t="shared" ref="DR147:DR158" si="86">CX147+DB147+DF147+DJ147+DN147</f>
        <v>3604.5705141774556</v>
      </c>
      <c r="DS147" s="270">
        <f t="shared" si="77"/>
        <v>3.6302046577380107E-2</v>
      </c>
      <c r="DT147" s="270">
        <f t="shared" si="78"/>
        <v>10.091968948511667</v>
      </c>
      <c r="DU147" s="270">
        <f t="shared" si="79"/>
        <v>231.46508511196933</v>
      </c>
      <c r="DW147" s="278"/>
      <c r="DX147" s="278" t="s">
        <v>667</v>
      </c>
      <c r="DY147" s="281">
        <f t="shared" ref="DY147:DY158" si="87">DR147+DU147</f>
        <v>3836.0355992894251</v>
      </c>
      <c r="DZ147" s="281">
        <f t="shared" ref="DZ147:DZ158" si="88">DS147+DT147</f>
        <v>10.128270995089046</v>
      </c>
      <c r="EB147" s="278"/>
      <c r="EC147" s="278" t="s">
        <v>667</v>
      </c>
      <c r="ED147" s="281">
        <f t="shared" ref="ED147:ED158" si="89">DY147</f>
        <v>3836.0355992894251</v>
      </c>
      <c r="EE147" s="281">
        <f t="shared" si="80"/>
        <v>10.128270995089046</v>
      </c>
      <c r="EL147" s="306" t="s">
        <v>12</v>
      </c>
      <c r="EM147" s="306" t="s">
        <v>610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13.75894587407069</v>
      </c>
      <c r="ER147" s="308">
        <f t="shared" ref="ER147:ER157" si="91">VLOOKUP($EL147,$EC$145:$EE$157,3,FALSE)*$EO147</f>
        <v>3.6327695302192674E-2</v>
      </c>
      <c r="ET147" s="420" t="s">
        <v>12</v>
      </c>
      <c r="EU147" s="420" t="s">
        <v>610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EQ147*$AV$11*(1-$AZ$7)</f>
        <v>13.366815916659675</v>
      </c>
      <c r="EZ147" s="422">
        <f t="shared" si="81"/>
        <v>3.529235598608018E-2</v>
      </c>
      <c r="FA147">
        <v>0</v>
      </c>
      <c r="FD147" s="306" t="s">
        <v>12</v>
      </c>
      <c r="FE147" s="306" t="s">
        <v>610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13.366815916659675</v>
      </c>
      <c r="FJ147" s="308">
        <f t="shared" si="83"/>
        <v>3.529235598608018E-2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669</v>
      </c>
      <c r="C148" s="400">
        <f>$AB63*KTDB_TripDistribution_2050!T$12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907.626645423485</v>
      </c>
      <c r="D148" s="400">
        <f>$AB63*KTDB_TripDistribution_2050!U$12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6568.6797167338536</v>
      </c>
      <c r="E148" s="400">
        <f>$AB63*KTDB_TripDistribution_2050!V$12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376.82889650139907</v>
      </c>
      <c r="F148" s="400">
        <f>$AB63*KTDB_TripDistribution_2050!W$12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0.59218789392571913</v>
      </c>
      <c r="G148" s="400">
        <f>$AB63*KTDB_TripDistribution_2050!X$12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2.2371542659416055</v>
      </c>
      <c r="H148" s="400">
        <f>$AB63*KTDB_TripDistribution_2050!Y$12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7855.9646008186064</v>
      </c>
      <c r="J148" s="230">
        <f t="shared" si="63"/>
        <v>7855.9646008186046</v>
      </c>
      <c r="K148" s="206"/>
      <c r="L148" s="206" t="s">
        <v>669</v>
      </c>
      <c r="M148" s="206">
        <f>INDEX($A$145:$H$158,MATCH($L148,$B$145:$B$158,0),MATCH($M$144,$A$145:$H$145,0))*고양시_Modal_split!C$3 * 0.01</f>
        <v>2.5413546071857578</v>
      </c>
      <c r="N148" s="206">
        <f>INDEX($A$145:$H$158,MATCH($L148,$B$145:$B$158,0),MATCH($M$144,$A$145:$H$145,0))*고양시_Modal_split!D$3 * 0.01</f>
        <v>426.85681134266503</v>
      </c>
      <c r="O148" s="206">
        <f>INDEX($A$145:$H$158,MATCH($L148,$B$145:$B$158,0),MATCH($M$144,$A$145:$H$145,0))*고양시_Modal_split!E$3 * 0.01</f>
        <v>51.643956124596286</v>
      </c>
      <c r="P148" s="206">
        <f>INDEX($A$145:$H$158,MATCH($L148,$B$145:$B$158,0),MATCH($M$144,$A$145:$H$145,0))*고양시_Modal_split!F$3 * 0.01</f>
        <v>83.229363385333585</v>
      </c>
      <c r="Q148" s="206">
        <f>INDEX($A$145:$H$158,MATCH($L148,$B$145:$B$158,0),MATCH($M$144,$A$145:$H$145,0))*고양시_Modal_split!G$3 * 0.01</f>
        <v>8.3501651378960613</v>
      </c>
      <c r="R148" s="206">
        <f>INDEX($A$145:$H$158,MATCH($L148,$B$145:$B$158,0),MATCH($M$144,$A$145:$H$145,0))*고양시_Modal_split!H$3 * 0.01</f>
        <v>9.0762664542348506E-2</v>
      </c>
      <c r="S148" s="206">
        <f>INDEX($A$145:$H$158,MATCH($L148,$B$145:$B$158,0),MATCH($M$144,$A$145:$H$145,0))*고양시_Modal_split!I$3 * 0.01</f>
        <v>25.232020742772878</v>
      </c>
      <c r="T148" s="206">
        <f>INDEX($A$145:$H$158,MATCH($L148,$B$145:$B$158,0),MATCH($M$144,$A$145:$H$145,0))*고양시_Modal_split!J$3 * 0.01</f>
        <v>276.28155086690884</v>
      </c>
      <c r="U148" s="206">
        <f>INDEX($A$145:$H$158,MATCH($L148,$B$145:$B$158,0),MATCH($M$144,$A$145:$H$145,0))*고양시_Modal_split!K$3 * 0.01</f>
        <v>1.3614399681352274</v>
      </c>
      <c r="V148" s="206">
        <f>INDEX($A$145:$H$158,MATCH($L148,$B$145:$B$158,0),MATCH($M$144,$A$145:$H$145,0))*고양시_Modal_split!L$3 * 0.01</f>
        <v>27.410324691789246</v>
      </c>
      <c r="W148" s="206">
        <f>INDEX($A$145:$H$158,MATCH($L148,$B$145:$B$158,0),MATCH($M$144,$A$145:$H$145,0))*고양시_Modal_split!M$3 * 0.01</f>
        <v>2.0875412844740153</v>
      </c>
      <c r="X148" s="206">
        <f>INDEX($A$145:$H$158,MATCH($L148,$B$145:$B$158,0),MATCH($M$144,$A$145:$H$145,0))*고양시_Modal_split!N$3 * 0.01</f>
        <v>0.90762664542348503</v>
      </c>
      <c r="Y148" s="206">
        <f>INDEX($A$145:$H$158,MATCH($L148,$B$145:$B$158,0),MATCH($M$144,$A$145:$H$145,0))*고양시_Modal_split!O$3 * 0.01</f>
        <v>1.6337279617622731</v>
      </c>
      <c r="Z148" s="209">
        <f>INDEX($A$145:$H$158,MATCH($L148,$B$145:$B$158,0),MATCH($M$144,$A$145:$H$145,0))*고양시_Modal_split!P$3 * 0.01</f>
        <v>907.626645423485</v>
      </c>
      <c r="AA148" s="207">
        <f>INDEX($A$145:$H$158,MATCH($L148,$B$145:$B$158,0),MATCH($AA$144,$A$145:$H$145,0))*고양시_Modal_split!C$3 * 0.01</f>
        <v>18.392303206854788</v>
      </c>
      <c r="AB148" s="207">
        <f>INDEX($A$145:$H$158,MATCH($L148,$B$145:$B$158,0),MATCH($AA$144,$A$145:$H$145,0))*고양시_Modal_split!D$3 * 0.01</f>
        <v>3089.2500707799313</v>
      </c>
      <c r="AC148" s="207">
        <f>INDEX($A$145:$H$158,MATCH($L148,$B$145:$B$158,0),MATCH($AA$144,$A$145:$H$145,0))*고양시_Modal_split!E$3 * 0.01</f>
        <v>373.75787588215621</v>
      </c>
      <c r="AD148" s="207">
        <f>INDEX($A$145:$H$158,MATCH($L148,$B$145:$B$158,0),MATCH($AA$144,$A$145:$H$145,0))*고양시_Modal_split!F$3 * 0.01</f>
        <v>602.3479300244943</v>
      </c>
      <c r="AE148" s="207">
        <f>INDEX($A$145:$H$158,MATCH($L148,$B$145:$B$158,0),MATCH($AA$144,$A$145:$H$145,0))*고양시_Modal_split!G$3 * 0.01</f>
        <v>60.43185339395145</v>
      </c>
      <c r="AF148" s="207">
        <f>INDEX($A$145:$H$158,MATCH($L148,$B$145:$B$158,0),MATCH($AA$144,$A$145:$H$145,0))*고양시_Modal_split!H$3 * 0.01</f>
        <v>0.6568679716733854</v>
      </c>
      <c r="AG148" s="207">
        <f>INDEX($A$145:$H$158,MATCH($L148,$B$145:$B$158,0),MATCH($AA$144,$A$145:$H$145,0))*고양시_Modal_split!I$3 * 0.01</f>
        <v>182.6092961252011</v>
      </c>
      <c r="AH148" s="207">
        <f>INDEX($A$145:$H$158,MATCH($L148,$B$145:$B$158,0),MATCH($AA$144,$A$145:$H$145,0))*고양시_Modal_split!J$3 * 0.01</f>
        <v>1999.5061057737851</v>
      </c>
      <c r="AI148" s="207">
        <f>INDEX($A$145:$H$158,MATCH($L148,$B$145:$B$158,0),MATCH($AA$144,$A$145:$H$145,0))*고양시_Modal_split!K$3 * 0.01</f>
        <v>9.8530195751007792</v>
      </c>
      <c r="AJ148" s="207">
        <f>INDEX($A$145:$H$158,MATCH($L148,$B$145:$B$158,0),MATCH($AA$144,$A$145:$H$145,0))*고양시_Modal_split!L$3 * 0.01</f>
        <v>198.3741274453624</v>
      </c>
      <c r="AK148" s="207">
        <f>INDEX($A$145:$H$158,MATCH($L148,$B$145:$B$158,0),MATCH($AA$144,$A$145:$H$145,0))*고양시_Modal_split!M$3 * 0.01</f>
        <v>15.107963348487862</v>
      </c>
      <c r="AL148" s="207">
        <f>INDEX($A$145:$H$158,MATCH($L148,$B$145:$B$158,0),MATCH($AA$144,$A$145:$H$145,0))*고양시_Modal_split!N$3 * 0.01</f>
        <v>6.5686797167338549</v>
      </c>
      <c r="AM148" s="207">
        <f>INDEX($A$145:$H$158,MATCH($L148,$B$145:$B$158,0),MATCH($AA$144,$A$145:$H$145,0))*고양시_Modal_split!O$3 * 0.01</f>
        <v>11.823623490120935</v>
      </c>
      <c r="AN148" s="207">
        <f>INDEX($A$145:$H$158,MATCH($L148,$B$145:$B$158,0),MATCH($AA$144,$A$145:$H$145,0))*고양시_Modal_split!P$3 * 0.01</f>
        <v>6568.6797167338536</v>
      </c>
      <c r="AO148" s="303">
        <f>INDEX($A$145:$H$158,MATCH($L148,$B$145:$B$158,0),MATCH($AO$144,$A$145:$H$145,0))*고양시_Modal_split!C$3 * 0.01</f>
        <v>1.0551209102039174</v>
      </c>
      <c r="AP148" s="303">
        <f>INDEX($A$145:$H$158,MATCH($L148,$B$145:$B$158,0),MATCH($AO$144,$A$145:$H$145,0))*고양시_Modal_split!D$3 * 0.01</f>
        <v>177.22263002460798</v>
      </c>
      <c r="AQ148" s="303">
        <f>INDEX($A$145:$H$158,MATCH($L148,$B$145:$B$158,0),MATCH($AO$144,$A$145:$H$145,0))*고양시_Modal_split!E$3 * 0.01</f>
        <v>21.441564210929606</v>
      </c>
      <c r="AR148" s="303">
        <f>INDEX($A$145:$H$158,MATCH($L148,$B$145:$B$158,0),MATCH($AO$144,$A$145:$H$145,0))*고양시_Modal_split!F$3 * 0.01</f>
        <v>34.555209809178294</v>
      </c>
      <c r="AS148" s="303">
        <f>INDEX($A$145:$H$158,MATCH($L148,$B$145:$B$158,0),MATCH($AO$144,$A$145:$H$145,0))*고양시_Modal_split!G$3 * 0.01</f>
        <v>3.4668258478128711</v>
      </c>
      <c r="AT148" s="303">
        <f>INDEX($A$145:$H$158,MATCH($L148,$B$145:$B$158,0),MATCH($AO$144,$A$145:$H$145,0))*고양시_Modal_split!H$3 * 0.01</f>
        <v>3.7682889650139904E-2</v>
      </c>
      <c r="AU148" s="303">
        <f>INDEX($A$145:$H$158,MATCH($L148,$B$145:$B$158,0),MATCH($AO$144,$A$145:$H$145,0))*고양시_Modal_split!I$3 * 0.01</f>
        <v>10.475843322738895</v>
      </c>
      <c r="AV148" s="303">
        <f>INDEX($A$145:$H$158,MATCH($L148,$B$145:$B$158,0),MATCH($AO$144,$A$145:$H$145,0))*고양시_Modal_split!J$3 * 0.01</f>
        <v>114.70671609502588</v>
      </c>
      <c r="AW148" s="303">
        <f>INDEX($A$145:$H$158,MATCH($L148,$B$145:$B$158,0),MATCH($AO$144,$A$145:$H$145,0))*고양시_Modal_split!K$3 * 0.01</f>
        <v>0.56524334475209859</v>
      </c>
      <c r="AX148" s="303">
        <f>INDEX($A$145:$H$158,MATCH($L148,$B$145:$B$158,0),MATCH($AO$144,$A$145:$H$145,0))*고양시_Modal_split!L$3 * 0.01</f>
        <v>11.380232674342251</v>
      </c>
      <c r="AY148" s="303">
        <f>INDEX($A$145:$H$158,MATCH($L148,$B$145:$B$158,0),MATCH($AO$144,$A$145:$H$145,0))*고양시_Modal_split!M$3 * 0.01</f>
        <v>0.86670646195321777</v>
      </c>
      <c r="AZ148" s="303">
        <f>INDEX($A$145:$H$158,MATCH($L148,$B$145:$B$158,0),MATCH($AO$144,$A$145:$H$145,0))*고양시_Modal_split!N$3 * 0.01</f>
        <v>0.37682889650139906</v>
      </c>
      <c r="BA148" s="207">
        <f>INDEX($A$145:$H$158,MATCH($L148,$B$145:$B$158,0),MATCH($AO$144,$A$145:$H$145,0))*고양시_Modal_split!O$3 * 0.01</f>
        <v>0.67829201370251835</v>
      </c>
      <c r="BB148" s="207">
        <f>INDEX($A$145:$H$158,MATCH($L148,$B$145:$B$158,0),MATCH($AO$144,$A$145:$H$145,0))*고양시_Modal_split!P$3 * 0.01</f>
        <v>376.82889650139907</v>
      </c>
      <c r="BC148" s="207">
        <f>INDEX($A$145:$H$158,MATCH($L148,$B$145:$B$158,0),MATCH($BC$144,$A$145:$H$145,0))*고양시_Modal_split!C$3 * 0.01</f>
        <v>1.6581261029920134E-3</v>
      </c>
      <c r="BD148" s="207">
        <f>INDEX($A$145:$H$158,MATCH($L148,$B$145:$B$158,0),MATCH($BC$144,$A$145:$H$145,0))*고양시_Modal_split!D$3 * 0.01</f>
        <v>0.27850596651326576</v>
      </c>
      <c r="BE148" s="207">
        <f>INDEX($A$145:$H$158,MATCH($L148,$B$145:$B$158,0),MATCH($BC$144,$A$145:$H$145,0))*고양시_Modal_split!E$3 * 0.01</f>
        <v>3.3695491164373419E-2</v>
      </c>
      <c r="BF148" s="207">
        <f>INDEX($A$145:$H$158,MATCH($L148,$B$145:$B$158,0),MATCH($BC$144,$A$145:$H$145,0))*고양시_Modal_split!F$3 * 0.01</f>
        <v>5.4303629872988445E-2</v>
      </c>
      <c r="BG148" s="207">
        <f>INDEX($A$145:$H$158,MATCH($L148,$B$145:$B$158,0),MATCH($BC$144,$A$145:$H$145,0))*고양시_Modal_split!G$3 * 0.01</f>
        <v>5.448128624116616E-3</v>
      </c>
      <c r="BH148" s="207">
        <f>INDEX($A$145:$H$158,MATCH($L148,$B$145:$B$158,0),MATCH($BC$144,$A$145:$H$145,0))*고양시_Modal_split!H$3 * 0.01</f>
        <v>5.9218789392571913E-5</v>
      </c>
      <c r="BI148" s="207">
        <f>INDEX($A$145:$H$158,MATCH($L148,$B$145:$B$158,0),MATCH($BC$144,$A$145:$H$145,0))*고양시_Modal_split!I$3 * 0.01</f>
        <v>1.6462823451134992E-2</v>
      </c>
      <c r="BJ148" s="207">
        <f>INDEX($A$145:$H$158,MATCH($L148,$B$145:$B$158,0),MATCH($BC$144,$A$145:$H$145,0))*고양시_Modal_split!J$3 * 0.01</f>
        <v>0.1802619949109889</v>
      </c>
      <c r="BK148" s="207">
        <f>INDEX($A$145:$H$158,MATCH($L148,$B$145:$B$158,0),MATCH($BC$144,$A$145:$H$145,0))*고양시_Modal_split!K$3 * 0.01</f>
        <v>8.882818408885787E-4</v>
      </c>
      <c r="BL148" s="207">
        <f>INDEX($A$145:$H$158,MATCH($L148,$B$145:$B$158,0),MATCH($BC$144,$A$145:$H$145,0))*고양시_Modal_split!L$3 * 0.01</f>
        <v>1.7884074396556718E-2</v>
      </c>
      <c r="BM148" s="207">
        <f>INDEX($A$145:$H$158,MATCH($L148,$B$145:$B$158,0),MATCH($BC$144,$A$145:$H$145,0))*고양시_Modal_split!M$3 * 0.01</f>
        <v>1.362032156029154E-3</v>
      </c>
      <c r="BN148" s="207">
        <f>INDEX($A$145:$H$158,MATCH($L148,$B$145:$B$158,0),MATCH($BC$144,$A$145:$H$145,0))*고양시_Modal_split!N$3 * 0.01</f>
        <v>5.9218789392571913E-4</v>
      </c>
      <c r="BO148" s="207">
        <f>INDEX($A$145:$H$158,MATCH($L148,$B$145:$B$158,0),MATCH($BC$144,$A$145:$H$145,0))*고양시_Modal_split!O$3 * 0.01</f>
        <v>1.0659382090662944E-3</v>
      </c>
      <c r="BP148" s="207">
        <f>INDEX($A$145:$H$158,MATCH($L148,$B$145:$B$158,0),MATCH($BC$144,$A$145:$H$145,0))*고양시_Modal_split!P$3 * 0.01</f>
        <v>0.59218789392571913</v>
      </c>
      <c r="BQ148" s="207">
        <f>INDEX($A$145:$H$158,MATCH($L148,$B$145:$B$158,0),MATCH($BQ$144,$A$145:$H$145,0))*고양시_Modal_split!C$3 * 0.01</f>
        <v>6.2640319446364947E-3</v>
      </c>
      <c r="BR148" s="207">
        <f>INDEX($A$145:$H$158,MATCH($L148,$B$145:$B$158,0),MATCH($BQ$144,$A$145:$H$145,0))*고양시_Modal_split!D$3 * 0.01</f>
        <v>1.0521336512723372</v>
      </c>
      <c r="BS148" s="207">
        <f>INDEX($A$145:$H$158,MATCH($L148,$B$145:$B$158,0),MATCH($BQ$144,$A$145:$H$145,0))*고양시_Modal_split!E$3 * 0.01</f>
        <v>0.12729407773207735</v>
      </c>
      <c r="BT148" s="207">
        <f>INDEX($A$145:$H$158,MATCH($L148,$B$145:$B$158,0),MATCH($BQ$144,$A$145:$H$145,0))*고양시_Modal_split!F$3 * 0.01</f>
        <v>0.20514704618684523</v>
      </c>
      <c r="BU148" s="207">
        <f>INDEX($A$145:$H$158,MATCH($L148,$B$145:$B$158,0),MATCH($BQ$144,$A$145:$H$145,0))*고양시_Modal_split!G$3 * 0.01</f>
        <v>2.0581819246662768E-2</v>
      </c>
      <c r="BV148" s="207">
        <f>INDEX($A$145:$H$158,MATCH($L148,$B$145:$B$158,0),MATCH($BQ$144,$A$145:$H$145,0))*고양시_Modal_split!H$3 * 0.01</f>
        <v>2.2371542659416056E-4</v>
      </c>
      <c r="BW148" s="207">
        <f>INDEX($A$145:$H$158,MATCH($L148,$B$145:$B$158,0),MATCH($BQ$144,$A$145:$H$145,0))*고양시_Modal_split!I$3 * 0.01</f>
        <v>6.2192888593176628E-2</v>
      </c>
      <c r="BX148" s="207">
        <f>INDEX($A$145:$H$158,MATCH($L148,$B$145:$B$158,0),MATCH($BQ$144,$A$145:$H$145,0))*고양시_Modal_split!J$3 * 0.01</f>
        <v>0.68098975855262478</v>
      </c>
      <c r="BY148" s="207">
        <f>INDEX($A$145:$H$158,MATCH($L148,$B$145:$B$158,0),MATCH($BQ$144,$A$145:$H$145,0))*고양시_Modal_split!K$3 * 0.01</f>
        <v>3.3557313989124081E-3</v>
      </c>
      <c r="BZ148" s="207">
        <f>INDEX($A$145:$H$158,MATCH($L148,$B$145:$B$158,0),MATCH($BQ$144,$A$145:$H$145,0))*고양시_Modal_split!L$3 * 0.01</f>
        <v>6.7562058831436483E-2</v>
      </c>
      <c r="CA148" s="207">
        <f>INDEX($A$145:$H$158,MATCH($L148,$B$145:$B$158,0),MATCH($BQ$144,$A$145:$H$145,0))*고양시_Modal_split!M$3 * 0.01</f>
        <v>5.1454548116656919E-3</v>
      </c>
      <c r="CB148" s="207">
        <f>INDEX($A$145:$H$158,MATCH($L148,$B$145:$B$158,0),MATCH($BQ$144,$A$145:$H$145,0))*고양시_Modal_split!N$3 * 0.01</f>
        <v>2.2371542659416054E-3</v>
      </c>
      <c r="CC148" s="207">
        <f>INDEX($A$145:$H$158,MATCH($L148,$B$145:$B$158,0),MATCH($BQ$144,$A$145:$H$145,0))*고양시_Modal_split!O$3 * 0.01</f>
        <v>4.0268776786948892E-3</v>
      </c>
      <c r="CD148" s="207">
        <f>INDEX($A$145:$H$158,MATCH($L148,$B$145:$B$158,0),MATCH($BQ$144,$A$145:$H$145,0))*고양시_Modal_split!P$3 * 0.01</f>
        <v>2.2371542659416055</v>
      </c>
      <c r="CE148" s="304">
        <f t="shared" si="84"/>
        <v>21.996700882292089</v>
      </c>
      <c r="CF148" s="304">
        <f t="shared" si="64"/>
        <v>3694.6601517649901</v>
      </c>
      <c r="CG148" s="304">
        <f t="shared" si="65"/>
        <v>447.00438578657855</v>
      </c>
      <c r="CH148" s="304">
        <f t="shared" si="66"/>
        <v>720.39195389506608</v>
      </c>
      <c r="CI148" s="304">
        <f t="shared" si="67"/>
        <v>72.274874327531151</v>
      </c>
      <c r="CJ148" s="304">
        <f t="shared" si="68"/>
        <v>0.78559646008186046</v>
      </c>
      <c r="CK148" s="304">
        <f t="shared" si="69"/>
        <v>218.39581590275716</v>
      </c>
      <c r="CL148" s="304">
        <f t="shared" si="70"/>
        <v>2391.3556244891834</v>
      </c>
      <c r="CM148" s="304">
        <f t="shared" si="71"/>
        <v>11.783946901227905</v>
      </c>
      <c r="CN148" s="304">
        <f t="shared" si="72"/>
        <v>237.25013094472189</v>
      </c>
      <c r="CO148" s="304">
        <f t="shared" si="73"/>
        <v>18.068718581882788</v>
      </c>
      <c r="CP148" s="304">
        <f t="shared" si="74"/>
        <v>7.8559646008186057</v>
      </c>
      <c r="CQ148" s="304">
        <f t="shared" si="75"/>
        <v>14.14073628147349</v>
      </c>
      <c r="CR148" s="304">
        <f t="shared" si="76"/>
        <v>7855.9646008186046</v>
      </c>
      <c r="CS148" s="305">
        <f t="shared" si="85"/>
        <v>0</v>
      </c>
      <c r="CV148" s="265"/>
      <c r="CW148" s="265" t="s">
        <v>669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381.1221529845223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3.1525760521829978E-3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0.87641614250687316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24.47350418909754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2190.9574970070435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2.2815837849023461E-2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6.34280292202852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140.69087052862582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136.32510001892922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1.3088881434574471E-3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0.36387090388117038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8.7540251341094226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0.20478379890681303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2.0569221741080902E-6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5.7182436440204908E-4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1.3150054703350527E-2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0.83502670735899776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7.7705948799638959E-6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2.1602253766299629E-3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5.3620681612251177E-2</v>
      </c>
      <c r="DR148" s="270">
        <f t="shared" si="86"/>
        <v>2709.4445605167607</v>
      </c>
      <c r="DS148" s="270">
        <f t="shared" si="77"/>
        <v>2.7287129561717981E-2</v>
      </c>
      <c r="DT148" s="270">
        <f t="shared" si="78"/>
        <v>7.5858220181575957</v>
      </c>
      <c r="DU148" s="270">
        <f t="shared" si="79"/>
        <v>173.98517058814838</v>
      </c>
      <c r="DW148" s="278"/>
      <c r="DX148" s="278" t="s">
        <v>669</v>
      </c>
      <c r="DY148" s="281">
        <f t="shared" si="87"/>
        <v>2883.429731104909</v>
      </c>
      <c r="DZ148" s="281">
        <f t="shared" si="88"/>
        <v>7.6131091477193138</v>
      </c>
      <c r="EB148" s="278"/>
      <c r="EC148" s="278" t="s">
        <v>669</v>
      </c>
      <c r="ED148" s="281">
        <f t="shared" si="89"/>
        <v>2883.429731104909</v>
      </c>
      <c r="EE148" s="281">
        <f t="shared" si="80"/>
        <v>7.6131091477193138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13.295308320714213</v>
      </c>
      <c r="ER148" s="308">
        <f t="shared" si="91"/>
        <v>3.5103554737708785E-2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12.916392033573858</v>
      </c>
      <c r="EZ148" s="422">
        <f t="shared" si="81"/>
        <v>3.4103103427684085E-2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12.916392033573858</v>
      </c>
      <c r="FJ148" s="308">
        <f t="shared" si="83"/>
        <v>3.4103103427684085E-2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671</v>
      </c>
      <c r="C149" s="400">
        <f>$AB64*KTDB_TripDistribution_2050!T$12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145.94844510362745</v>
      </c>
      <c r="D149" s="400">
        <f>$AB64*KTDB_TripDistribution_2050!U$12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1056.2587555962857</v>
      </c>
      <c r="E149" s="400">
        <f>$AB64*KTDB_TripDistribution_2050!V$12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60.59495034859173</v>
      </c>
      <c r="F149" s="400">
        <f>$AB64*KTDB_TripDistribution_2050!W$12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9.5225170794015365E-2</v>
      </c>
      <c r="G149" s="400">
        <f>$AB64*KTDB_TripDistribution_2050!X$12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0.35973953411072468</v>
      </c>
      <c r="H149" s="400">
        <f>$AB64*KTDB_TripDistribution_2050!Y$12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1263.2571157534103</v>
      </c>
      <c r="J149" s="230">
        <f t="shared" si="63"/>
        <v>1263.2571157534096</v>
      </c>
      <c r="K149" s="206"/>
      <c r="L149" s="206" t="s">
        <v>671</v>
      </c>
      <c r="M149" s="206">
        <f>INDEX($A$145:$H$158,MATCH($L149,$B$145:$B$158,0),MATCH($M$144,$A$145:$H$145,0))*고양시_Modal_split!C$3 * 0.01</f>
        <v>0.40865564629015683</v>
      </c>
      <c r="N149" s="206">
        <f>INDEX($A$145:$H$158,MATCH($L149,$B$145:$B$158,0),MATCH($M$144,$A$145:$H$145,0))*고양시_Modal_split!D$3 * 0.01</f>
        <v>68.639553732235996</v>
      </c>
      <c r="O149" s="206">
        <f>INDEX($A$145:$H$158,MATCH($L149,$B$145:$B$158,0),MATCH($M$144,$A$145:$H$145,0))*고양시_Modal_split!E$3 * 0.01</f>
        <v>8.3044665263964017</v>
      </c>
      <c r="P149" s="206">
        <f>INDEX($A$145:$H$158,MATCH($L149,$B$145:$B$158,0),MATCH($M$144,$A$145:$H$145,0))*고양시_Modal_split!F$3 * 0.01</f>
        <v>13.383472416002638</v>
      </c>
      <c r="Q149" s="206">
        <f>INDEX($A$145:$H$158,MATCH($L149,$B$145:$B$158,0),MATCH($M$144,$A$145:$H$145,0))*고양시_Modal_split!G$3 * 0.01</f>
        <v>1.3427256949533726</v>
      </c>
      <c r="R149" s="206">
        <f>INDEX($A$145:$H$158,MATCH($L149,$B$145:$B$158,0),MATCH($M$144,$A$145:$H$145,0))*고양시_Modal_split!H$3 * 0.01</f>
        <v>1.4594844510362746E-2</v>
      </c>
      <c r="S149" s="206">
        <f>INDEX($A$145:$H$158,MATCH($L149,$B$145:$B$158,0),MATCH($M$144,$A$145:$H$145,0))*고양시_Modal_split!I$3 * 0.01</f>
        <v>4.057366773880843</v>
      </c>
      <c r="T149" s="206">
        <f>INDEX($A$145:$H$158,MATCH($L149,$B$145:$B$158,0),MATCH($M$144,$A$145:$H$145,0))*고양시_Modal_split!J$3 * 0.01</f>
        <v>44.426706689544197</v>
      </c>
      <c r="U149" s="206">
        <f>INDEX($A$145:$H$158,MATCH($L149,$B$145:$B$158,0),MATCH($M$144,$A$145:$H$145,0))*고양시_Modal_split!K$3 * 0.01</f>
        <v>0.21892266765544119</v>
      </c>
      <c r="V149" s="206">
        <f>INDEX($A$145:$H$158,MATCH($L149,$B$145:$B$158,0),MATCH($M$144,$A$145:$H$145,0))*고양시_Modal_split!L$3 * 0.01</f>
        <v>4.4076430421295489</v>
      </c>
      <c r="W149" s="206">
        <f>INDEX($A$145:$H$158,MATCH($L149,$B$145:$B$158,0),MATCH($M$144,$A$145:$H$145,0))*고양시_Modal_split!M$3 * 0.01</f>
        <v>0.33568142373834314</v>
      </c>
      <c r="X149" s="206">
        <f>INDEX($A$145:$H$158,MATCH($L149,$B$145:$B$158,0),MATCH($M$144,$A$145:$H$145,0))*고양시_Modal_split!N$3 * 0.01</f>
        <v>0.14594844510362745</v>
      </c>
      <c r="Y149" s="206">
        <f>INDEX($A$145:$H$158,MATCH($L149,$B$145:$B$158,0),MATCH($M$144,$A$145:$H$145,0))*고양시_Modal_split!O$3 * 0.01</f>
        <v>0.2627072011865294</v>
      </c>
      <c r="Z149" s="209">
        <f>INDEX($A$145:$H$158,MATCH($L149,$B$145:$B$158,0),MATCH($M$144,$A$145:$H$145,0))*고양시_Modal_split!P$3 * 0.01</f>
        <v>145.94844510362745</v>
      </c>
      <c r="AA149" s="207">
        <f>INDEX($A$145:$H$158,MATCH($L149,$B$145:$B$158,0),MATCH($AA$144,$A$145:$H$145,0))*고양시_Modal_split!C$3 * 0.01</f>
        <v>2.9575245156695997</v>
      </c>
      <c r="AB149" s="207">
        <f>INDEX($A$145:$H$158,MATCH($L149,$B$145:$B$158,0),MATCH($AA$144,$A$145:$H$145,0))*고양시_Modal_split!D$3 * 0.01</f>
        <v>496.75849275693321</v>
      </c>
      <c r="AC149" s="207">
        <f>INDEX($A$145:$H$158,MATCH($L149,$B$145:$B$158,0),MATCH($AA$144,$A$145:$H$145,0))*고양시_Modal_split!E$3 * 0.01</f>
        <v>60.101123193428649</v>
      </c>
      <c r="AD149" s="207">
        <f>INDEX($A$145:$H$158,MATCH($L149,$B$145:$B$158,0),MATCH($AA$144,$A$145:$H$145,0))*고양시_Modal_split!F$3 * 0.01</f>
        <v>96.858927888179409</v>
      </c>
      <c r="AE149" s="207">
        <f>INDEX($A$145:$H$158,MATCH($L149,$B$145:$B$158,0),MATCH($AA$144,$A$145:$H$145,0))*고양시_Modal_split!G$3 * 0.01</f>
        <v>9.7175805514858276</v>
      </c>
      <c r="AF149" s="207">
        <f>INDEX($A$145:$H$158,MATCH($L149,$B$145:$B$158,0),MATCH($AA$144,$A$145:$H$145,0))*고양시_Modal_split!H$3 * 0.01</f>
        <v>0.10562587555962857</v>
      </c>
      <c r="AG149" s="207">
        <f>INDEX($A$145:$H$158,MATCH($L149,$B$145:$B$158,0),MATCH($AA$144,$A$145:$H$145,0))*고양시_Modal_split!I$3 * 0.01</f>
        <v>29.363993405576739</v>
      </c>
      <c r="AH149" s="207">
        <f>INDEX($A$145:$H$158,MATCH($L149,$B$145:$B$158,0),MATCH($AA$144,$A$145:$H$145,0))*고양시_Modal_split!J$3 * 0.01</f>
        <v>321.5251652035094</v>
      </c>
      <c r="AI149" s="207">
        <f>INDEX($A$145:$H$158,MATCH($L149,$B$145:$B$158,0),MATCH($AA$144,$A$145:$H$145,0))*고양시_Modal_split!K$3 * 0.01</f>
        <v>1.5843881333944285</v>
      </c>
      <c r="AJ149" s="207">
        <f>INDEX($A$145:$H$158,MATCH($L149,$B$145:$B$158,0),MATCH($AA$144,$A$145:$H$145,0))*고양시_Modal_split!L$3 * 0.01</f>
        <v>31.89901441900783</v>
      </c>
      <c r="AK149" s="207">
        <f>INDEX($A$145:$H$158,MATCH($L149,$B$145:$B$158,0),MATCH($AA$144,$A$145:$H$145,0))*고양시_Modal_split!M$3 * 0.01</f>
        <v>2.4293951378714569</v>
      </c>
      <c r="AL149" s="207">
        <f>INDEX($A$145:$H$158,MATCH($L149,$B$145:$B$158,0),MATCH($AA$144,$A$145:$H$145,0))*고양시_Modal_split!N$3 * 0.01</f>
        <v>1.0562587555962859</v>
      </c>
      <c r="AM149" s="207">
        <f>INDEX($A$145:$H$158,MATCH($L149,$B$145:$B$158,0),MATCH($AA$144,$A$145:$H$145,0))*고양시_Modal_split!O$3 * 0.01</f>
        <v>1.901265760073314</v>
      </c>
      <c r="AN149" s="207">
        <f>INDEX($A$145:$H$158,MATCH($L149,$B$145:$B$158,0),MATCH($AA$144,$A$145:$H$145,0))*고양시_Modal_split!P$3 * 0.01</f>
        <v>1056.2587555962857</v>
      </c>
      <c r="AO149" s="303">
        <f>INDEX($A$145:$H$158,MATCH($L149,$B$145:$B$158,0),MATCH($AO$144,$A$145:$H$145,0))*고양시_Modal_split!C$3 * 0.01</f>
        <v>0.16966586097605682</v>
      </c>
      <c r="AP149" s="303">
        <f>INDEX($A$145:$H$158,MATCH($L149,$B$145:$B$158,0),MATCH($AO$144,$A$145:$H$145,0))*고양시_Modal_split!D$3 * 0.01</f>
        <v>28.497805148942692</v>
      </c>
      <c r="AQ149" s="303">
        <f>INDEX($A$145:$H$158,MATCH($L149,$B$145:$B$158,0),MATCH($AO$144,$A$145:$H$145,0))*고양시_Modal_split!E$3 * 0.01</f>
        <v>3.447852674834869</v>
      </c>
      <c r="AR149" s="303">
        <f>INDEX($A$145:$H$158,MATCH($L149,$B$145:$B$158,0),MATCH($AO$144,$A$145:$H$145,0))*고양시_Modal_split!F$3 * 0.01</f>
        <v>5.5565569469658618</v>
      </c>
      <c r="AS149" s="303">
        <f>INDEX($A$145:$H$158,MATCH($L149,$B$145:$B$158,0),MATCH($AO$144,$A$145:$H$145,0))*고양시_Modal_split!G$3 * 0.01</f>
        <v>0.5574735432070439</v>
      </c>
      <c r="AT149" s="303">
        <f>INDEX($A$145:$H$158,MATCH($L149,$B$145:$B$158,0),MATCH($AO$144,$A$145:$H$145,0))*고양시_Modal_split!H$3 * 0.01</f>
        <v>6.0594950348591735E-3</v>
      </c>
      <c r="AU149" s="303">
        <f>INDEX($A$145:$H$158,MATCH($L149,$B$145:$B$158,0),MATCH($AO$144,$A$145:$H$145,0))*고양시_Modal_split!I$3 * 0.01</f>
        <v>1.68453961969085</v>
      </c>
      <c r="AV149" s="303">
        <f>INDEX($A$145:$H$158,MATCH($L149,$B$145:$B$158,0),MATCH($AO$144,$A$145:$H$145,0))*고양시_Modal_split!J$3 * 0.01</f>
        <v>18.445102886111325</v>
      </c>
      <c r="AW149" s="303">
        <f>INDEX($A$145:$H$158,MATCH($L149,$B$145:$B$158,0),MATCH($AO$144,$A$145:$H$145,0))*고양시_Modal_split!K$3 * 0.01</f>
        <v>9.0892425522887593E-2</v>
      </c>
      <c r="AX149" s="303">
        <f>INDEX($A$145:$H$158,MATCH($L149,$B$145:$B$158,0),MATCH($AO$144,$A$145:$H$145,0))*고양시_Modal_split!L$3 * 0.01</f>
        <v>1.8299675005274703</v>
      </c>
      <c r="AY149" s="303">
        <f>INDEX($A$145:$H$158,MATCH($L149,$B$145:$B$158,0),MATCH($AO$144,$A$145:$H$145,0))*고양시_Modal_split!M$3 * 0.01</f>
        <v>0.13936838580176097</v>
      </c>
      <c r="AZ149" s="303">
        <f>INDEX($A$145:$H$158,MATCH($L149,$B$145:$B$158,0),MATCH($AO$144,$A$145:$H$145,0))*고양시_Modal_split!N$3 * 0.01</f>
        <v>6.0594950348591733E-2</v>
      </c>
      <c r="BA149" s="207">
        <f>INDEX($A$145:$H$158,MATCH($L149,$B$145:$B$158,0),MATCH($AO$144,$A$145:$H$145,0))*고양시_Modal_split!O$3 * 0.01</f>
        <v>0.10907091062746511</v>
      </c>
      <c r="BB149" s="207">
        <f>INDEX($A$145:$H$158,MATCH($L149,$B$145:$B$158,0),MATCH($AO$144,$A$145:$H$145,0))*고양시_Modal_split!P$3 * 0.01</f>
        <v>60.59495034859173</v>
      </c>
      <c r="BC149" s="207">
        <f>INDEX($A$145:$H$158,MATCH($L149,$B$145:$B$158,0),MATCH($BC$144,$A$145:$H$145,0))*고양시_Modal_split!C$3 * 0.01</f>
        <v>2.6663047822324303E-4</v>
      </c>
      <c r="BD149" s="207">
        <f>INDEX($A$145:$H$158,MATCH($L149,$B$145:$B$158,0),MATCH($BC$144,$A$145:$H$145,0))*고양시_Modal_split!D$3 * 0.01</f>
        <v>4.4784397824425427E-2</v>
      </c>
      <c r="BE149" s="207">
        <f>INDEX($A$145:$H$158,MATCH($L149,$B$145:$B$158,0),MATCH($BC$144,$A$145:$H$145,0))*고양시_Modal_split!E$3 * 0.01</f>
        <v>5.4183122181794743E-3</v>
      </c>
      <c r="BF149" s="207">
        <f>INDEX($A$145:$H$158,MATCH($L149,$B$145:$B$158,0),MATCH($BC$144,$A$145:$H$145,0))*고양시_Modal_split!F$3 * 0.01</f>
        <v>8.7321481618112089E-3</v>
      </c>
      <c r="BG149" s="207">
        <f>INDEX($A$145:$H$158,MATCH($L149,$B$145:$B$158,0),MATCH($BC$144,$A$145:$H$145,0))*고양시_Modal_split!G$3 * 0.01</f>
        <v>8.7607157130494137E-4</v>
      </c>
      <c r="BH149" s="207">
        <f>INDEX($A$145:$H$158,MATCH($L149,$B$145:$B$158,0),MATCH($BC$144,$A$145:$H$145,0))*고양시_Modal_split!H$3 * 0.01</f>
        <v>9.5225170794015365E-6</v>
      </c>
      <c r="BI149" s="207">
        <f>INDEX($A$145:$H$158,MATCH($L149,$B$145:$B$158,0),MATCH($BC$144,$A$145:$H$145,0))*고양시_Modal_split!I$3 * 0.01</f>
        <v>2.6472597480736272E-3</v>
      </c>
      <c r="BJ149" s="207">
        <f>INDEX($A$145:$H$158,MATCH($L149,$B$145:$B$158,0),MATCH($BC$144,$A$145:$H$145,0))*고양시_Modal_split!J$3 * 0.01</f>
        <v>2.8986541989698279E-2</v>
      </c>
      <c r="BK149" s="207">
        <f>INDEX($A$145:$H$158,MATCH($L149,$B$145:$B$158,0),MATCH($BC$144,$A$145:$H$145,0))*고양시_Modal_split!K$3 * 0.01</f>
        <v>1.4283775619102304E-4</v>
      </c>
      <c r="BL149" s="207">
        <f>INDEX($A$145:$H$158,MATCH($L149,$B$145:$B$158,0),MATCH($BC$144,$A$145:$H$145,0))*고양시_Modal_split!L$3 * 0.01</f>
        <v>2.8758001579792642E-3</v>
      </c>
      <c r="BM149" s="207">
        <f>INDEX($A$145:$H$158,MATCH($L149,$B$145:$B$158,0),MATCH($BC$144,$A$145:$H$145,0))*고양시_Modal_split!M$3 * 0.01</f>
        <v>2.1901789282623534E-4</v>
      </c>
      <c r="BN149" s="207">
        <f>INDEX($A$145:$H$158,MATCH($L149,$B$145:$B$158,0),MATCH($BC$144,$A$145:$H$145,0))*고양시_Modal_split!N$3 * 0.01</f>
        <v>9.5225170794015375E-5</v>
      </c>
      <c r="BO149" s="207">
        <f>INDEX($A$145:$H$158,MATCH($L149,$B$145:$B$158,0),MATCH($BC$144,$A$145:$H$145,0))*고양시_Modal_split!O$3 * 0.01</f>
        <v>1.7140530742922765E-4</v>
      </c>
      <c r="BP149" s="207">
        <f>INDEX($A$145:$H$158,MATCH($L149,$B$145:$B$158,0),MATCH($BC$144,$A$145:$H$145,0))*고양시_Modal_split!P$3 * 0.01</f>
        <v>9.5225170794015365E-2</v>
      </c>
      <c r="BQ149" s="207">
        <f>INDEX($A$145:$H$158,MATCH($L149,$B$145:$B$158,0),MATCH($BQ$144,$A$145:$H$145,0))*고양시_Modal_split!C$3 * 0.01</f>
        <v>1.0072706955100289E-3</v>
      </c>
      <c r="BR149" s="207">
        <f>INDEX($A$145:$H$158,MATCH($L149,$B$145:$B$158,0),MATCH($BQ$144,$A$145:$H$145,0))*고양시_Modal_split!D$3 * 0.01</f>
        <v>0.16918550289227383</v>
      </c>
      <c r="BS149" s="207">
        <f>INDEX($A$145:$H$158,MATCH($L149,$B$145:$B$158,0),MATCH($BQ$144,$A$145:$H$145,0))*고양시_Modal_split!E$3 * 0.01</f>
        <v>2.0469179490900231E-2</v>
      </c>
      <c r="BT149" s="207">
        <f>INDEX($A$145:$H$158,MATCH($L149,$B$145:$B$158,0),MATCH($BQ$144,$A$145:$H$145,0))*고양시_Modal_split!F$3 * 0.01</f>
        <v>3.2988115277953457E-2</v>
      </c>
      <c r="BU149" s="207">
        <f>INDEX($A$145:$H$158,MATCH($L149,$B$145:$B$158,0),MATCH($BQ$144,$A$145:$H$145,0))*고양시_Modal_split!G$3 * 0.01</f>
        <v>3.3096037138186669E-3</v>
      </c>
      <c r="BV149" s="207">
        <f>INDEX($A$145:$H$158,MATCH($L149,$B$145:$B$158,0),MATCH($BQ$144,$A$145:$H$145,0))*고양시_Modal_split!H$3 * 0.01</f>
        <v>3.5973953411072472E-5</v>
      </c>
      <c r="BW149" s="207">
        <f>INDEX($A$145:$H$158,MATCH($L149,$B$145:$B$158,0),MATCH($BQ$144,$A$145:$H$145,0))*고양시_Modal_split!I$3 * 0.01</f>
        <v>1.0000759048278145E-2</v>
      </c>
      <c r="BX149" s="207">
        <f>INDEX($A$145:$H$158,MATCH($L149,$B$145:$B$158,0),MATCH($BQ$144,$A$145:$H$145,0))*고양시_Modal_split!J$3 * 0.01</f>
        <v>0.10950471418330461</v>
      </c>
      <c r="BY149" s="207">
        <f>INDEX($A$145:$H$158,MATCH($L149,$B$145:$B$158,0),MATCH($BQ$144,$A$145:$H$145,0))*고양시_Modal_split!K$3 * 0.01</f>
        <v>5.39609301166087E-4</v>
      </c>
      <c r="BZ149" s="207">
        <f>INDEX($A$145:$H$158,MATCH($L149,$B$145:$B$158,0),MATCH($BQ$144,$A$145:$H$145,0))*고양시_Modal_split!L$3 * 0.01</f>
        <v>1.0864133930143885E-2</v>
      </c>
      <c r="CA149" s="207">
        <f>INDEX($A$145:$H$158,MATCH($L149,$B$145:$B$158,0),MATCH($BQ$144,$A$145:$H$145,0))*고양시_Modal_split!M$3 * 0.01</f>
        <v>8.2740092845466672E-4</v>
      </c>
      <c r="CB149" s="207">
        <f>INDEX($A$145:$H$158,MATCH($L149,$B$145:$B$158,0),MATCH($BQ$144,$A$145:$H$145,0))*고양시_Modal_split!N$3 * 0.01</f>
        <v>3.597395341107247E-4</v>
      </c>
      <c r="CC149" s="207">
        <f>INDEX($A$145:$H$158,MATCH($L149,$B$145:$B$158,0),MATCH($BQ$144,$A$145:$H$145,0))*고양시_Modal_split!O$3 * 0.01</f>
        <v>6.4753116139930442E-4</v>
      </c>
      <c r="CD149" s="207">
        <f>INDEX($A$145:$H$158,MATCH($L149,$B$145:$B$158,0),MATCH($BQ$144,$A$145:$H$145,0))*고양시_Modal_split!P$3 * 0.01</f>
        <v>0.35973953411072468</v>
      </c>
      <c r="CE149" s="304">
        <f t="shared" si="84"/>
        <v>3.5371199241095468</v>
      </c>
      <c r="CF149" s="304">
        <f t="shared" si="64"/>
        <v>594.10982153882856</v>
      </c>
      <c r="CG149" s="304">
        <f t="shared" si="65"/>
        <v>71.879329886368993</v>
      </c>
      <c r="CH149" s="304">
        <f t="shared" si="66"/>
        <v>115.84067751458767</v>
      </c>
      <c r="CI149" s="304">
        <f t="shared" si="67"/>
        <v>11.621965464931368</v>
      </c>
      <c r="CJ149" s="304">
        <f t="shared" si="68"/>
        <v>0.12632571157534095</v>
      </c>
      <c r="CK149" s="304">
        <f t="shared" si="69"/>
        <v>35.11854781794478</v>
      </c>
      <c r="CL149" s="304">
        <f t="shared" si="70"/>
        <v>384.53546603533789</v>
      </c>
      <c r="CM149" s="304">
        <f t="shared" si="71"/>
        <v>1.8948856736301143</v>
      </c>
      <c r="CN149" s="304">
        <f t="shared" si="72"/>
        <v>38.150364895752972</v>
      </c>
      <c r="CO149" s="304">
        <f t="shared" si="73"/>
        <v>2.9054913662328419</v>
      </c>
      <c r="CP149" s="304">
        <f t="shared" si="74"/>
        <v>1.2632571157534096</v>
      </c>
      <c r="CQ149" s="304">
        <f t="shared" si="75"/>
        <v>2.273862808356137</v>
      </c>
      <c r="CR149" s="304">
        <f t="shared" si="76"/>
        <v>1263.2571157534096</v>
      </c>
      <c r="CS149" s="305">
        <f t="shared" si="85"/>
        <v>0</v>
      </c>
      <c r="CV149" s="265"/>
      <c r="CW149" s="265" t="s">
        <v>671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61.285315832353561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5.0694145572638925E-4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0.14092972469193621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3.9353955733299539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352.31098777087465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3.6688390260378109E-3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1.0199372492385113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22.623414481565838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21.921388576109763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2.1047221378461874E-4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5.8511275432124005E-2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1.407667308098054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3.2929704282665756E-2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3.3075780060442989E-7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9.1950668568031515E-5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2.1145589396906351E-3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0.13427420864466177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1.2495294689500686E-6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3.4736919236811898E-4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8.6223285159872098E-3</v>
      </c>
      <c r="DR149" s="270">
        <f t="shared" si="86"/>
        <v>435.68489609226526</v>
      </c>
      <c r="DS149" s="270">
        <f t="shared" si="77"/>
        <v>4.3878329828183739E-3</v>
      </c>
      <c r="DT149" s="270">
        <f t="shared" si="78"/>
        <v>1.2198175692235074</v>
      </c>
      <c r="DU149" s="270">
        <f t="shared" si="79"/>
        <v>27.977214250449528</v>
      </c>
      <c r="DW149" s="278"/>
      <c r="DX149" s="278" t="s">
        <v>671</v>
      </c>
      <c r="DY149" s="281">
        <f t="shared" si="87"/>
        <v>463.66211034271481</v>
      </c>
      <c r="DZ149" s="281">
        <f t="shared" si="88"/>
        <v>1.2242054022063258</v>
      </c>
      <c r="EB149" s="278"/>
      <c r="EC149" s="278" t="s">
        <v>671</v>
      </c>
      <c r="ED149" s="281">
        <f t="shared" si="89"/>
        <v>463.66211034271481</v>
      </c>
      <c r="EE149" s="281">
        <f t="shared" si="80"/>
        <v>1.2242054022063258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17.250634223489104</v>
      </c>
      <c r="ER149" s="308">
        <f t="shared" si="91"/>
        <v>4.5546787492019E-2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16.758991148119666</v>
      </c>
      <c r="EZ149" s="422">
        <f t="shared" si="81"/>
        <v>4.4248704048496457E-2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16.758991148119666</v>
      </c>
      <c r="FJ149" s="308">
        <f t="shared" si="83"/>
        <v>4.4248704048496457E-2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673</v>
      </c>
      <c r="C150" s="400">
        <f>$AB65*KTDB_TripDistribution_2050!T$12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255.43578542548627</v>
      </c>
      <c r="D150" s="400">
        <f>$AB65*KTDB_TripDistribution_2050!U$12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1848.641036612031</v>
      </c>
      <c r="E150" s="400">
        <f>$AB65*KTDB_TripDistribution_2050!V$12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106.05196049962011</v>
      </c>
      <c r="F150" s="400">
        <f>$AB65*KTDB_TripDistribution_2050!W$12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0.16666101702402328</v>
      </c>
      <c r="G150" s="400">
        <f>$AB65*KTDB_TripDistribution_2050!X$12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0.62960828653519918</v>
      </c>
      <c r="H150" s="400">
        <f>$AB65*KTDB_TripDistribution_2050!Y$12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2210.925051840698</v>
      </c>
      <c r="J150" s="230">
        <f t="shared" si="63"/>
        <v>2210.9250518406971</v>
      </c>
      <c r="K150" s="206"/>
      <c r="L150" s="206" t="s">
        <v>673</v>
      </c>
      <c r="M150" s="206">
        <f>INDEX($A$145:$H$158,MATCH($L150,$B$145:$B$158,0),MATCH($M$144,$A$145:$H$145,0))*고양시_Modal_split!C$3 * 0.01</f>
        <v>0.71522019919136159</v>
      </c>
      <c r="N150" s="206">
        <f>INDEX($A$145:$H$158,MATCH($L150,$B$145:$B$158,0),MATCH($M$144,$A$145:$H$145,0))*고양시_Modal_split!D$3 * 0.01</f>
        <v>120.1314498856062</v>
      </c>
      <c r="O150" s="206">
        <f>INDEX($A$145:$H$158,MATCH($L150,$B$145:$B$158,0),MATCH($M$144,$A$145:$H$145,0))*고양시_Modal_split!E$3 * 0.01</f>
        <v>14.534296190710167</v>
      </c>
      <c r="P150" s="206">
        <f>INDEX($A$145:$H$158,MATCH($L150,$B$145:$B$158,0),MATCH($M$144,$A$145:$H$145,0))*고양시_Modal_split!F$3 * 0.01</f>
        <v>23.423461523517091</v>
      </c>
      <c r="Q150" s="206">
        <f>INDEX($A$145:$H$158,MATCH($L150,$B$145:$B$158,0),MATCH($M$144,$A$145:$H$145,0))*고양시_Modal_split!G$3 * 0.01</f>
        <v>2.3500092259144738</v>
      </c>
      <c r="R150" s="206">
        <f>INDEX($A$145:$H$158,MATCH($L150,$B$145:$B$158,0),MATCH($M$144,$A$145:$H$145,0))*고양시_Modal_split!H$3 * 0.01</f>
        <v>2.5543578542548628E-2</v>
      </c>
      <c r="S150" s="206">
        <f>INDEX($A$145:$H$158,MATCH($L150,$B$145:$B$158,0),MATCH($M$144,$A$145:$H$145,0))*고양시_Modal_split!I$3 * 0.01</f>
        <v>7.1011148348285182</v>
      </c>
      <c r="T150" s="206">
        <f>INDEX($A$145:$H$158,MATCH($L150,$B$145:$B$158,0),MATCH($M$144,$A$145:$H$145,0))*고양시_Modal_split!J$3 * 0.01</f>
        <v>77.754653083518022</v>
      </c>
      <c r="U150" s="206">
        <f>INDEX($A$145:$H$158,MATCH($L150,$B$145:$B$158,0),MATCH($M$144,$A$145:$H$145,0))*고양시_Modal_split!K$3 * 0.01</f>
        <v>0.38315367813822937</v>
      </c>
      <c r="V150" s="206">
        <f>INDEX($A$145:$H$158,MATCH($L150,$B$145:$B$158,0),MATCH($M$144,$A$145:$H$145,0))*고양시_Modal_split!L$3 * 0.01</f>
        <v>7.7141607198496853</v>
      </c>
      <c r="W150" s="206">
        <f>INDEX($A$145:$H$158,MATCH($L150,$B$145:$B$158,0),MATCH($M$144,$A$145:$H$145,0))*고양시_Modal_split!M$3 * 0.01</f>
        <v>0.58750230647861845</v>
      </c>
      <c r="X150" s="206">
        <f>INDEX($A$145:$H$158,MATCH($L150,$B$145:$B$158,0),MATCH($M$144,$A$145:$H$145,0))*고양시_Modal_split!N$3 * 0.01</f>
        <v>0.25543578542548628</v>
      </c>
      <c r="Y150" s="206">
        <f>INDEX($A$145:$H$158,MATCH($L150,$B$145:$B$158,0),MATCH($M$144,$A$145:$H$145,0))*고양시_Modal_split!O$3 * 0.01</f>
        <v>0.45978441376587526</v>
      </c>
      <c r="Z150" s="209">
        <f>INDEX($A$145:$H$158,MATCH($L150,$B$145:$B$158,0),MATCH($M$144,$A$145:$H$145,0))*고양시_Modal_split!P$3 * 0.01</f>
        <v>255.4357854254863</v>
      </c>
      <c r="AA150" s="207">
        <f>INDEX($A$145:$H$158,MATCH($L150,$B$145:$B$158,0),MATCH($AA$144,$A$145:$H$145,0))*고양시_Modal_split!C$3 * 0.01</f>
        <v>5.1761949025136866</v>
      </c>
      <c r="AB150" s="207">
        <f>INDEX($A$145:$H$158,MATCH($L150,$B$145:$B$158,0),MATCH($AA$144,$A$145:$H$145,0))*고양시_Modal_split!D$3 * 0.01</f>
        <v>869.41587951863823</v>
      </c>
      <c r="AC150" s="207">
        <f>INDEX($A$145:$H$158,MATCH($L150,$B$145:$B$158,0),MATCH($AA$144,$A$145:$H$145,0))*고양시_Modal_split!E$3 * 0.01</f>
        <v>105.18767498322455</v>
      </c>
      <c r="AD150" s="207">
        <f>INDEX($A$145:$H$158,MATCH($L150,$B$145:$B$158,0),MATCH($AA$144,$A$145:$H$145,0))*고양시_Modal_split!F$3 * 0.01</f>
        <v>169.52038305732324</v>
      </c>
      <c r="AE150" s="207">
        <f>INDEX($A$145:$H$158,MATCH($L150,$B$145:$B$158,0),MATCH($AA$144,$A$145:$H$145,0))*고양시_Modal_split!G$3 * 0.01</f>
        <v>17.007497536830684</v>
      </c>
      <c r="AF150" s="207">
        <f>INDEX($A$145:$H$158,MATCH($L150,$B$145:$B$158,0),MATCH($AA$144,$A$145:$H$145,0))*고양시_Modal_split!H$3 * 0.01</f>
        <v>0.18486410366120309</v>
      </c>
      <c r="AG150" s="207">
        <f>INDEX($A$145:$H$158,MATCH($L150,$B$145:$B$158,0),MATCH($AA$144,$A$145:$H$145,0))*고양시_Modal_split!I$3 * 0.01</f>
        <v>51.392220817814461</v>
      </c>
      <c r="AH150" s="207">
        <f>INDEX($A$145:$H$158,MATCH($L150,$B$145:$B$158,0),MATCH($AA$144,$A$145:$H$145,0))*고양시_Modal_split!J$3 * 0.01</f>
        <v>562.72633154470225</v>
      </c>
      <c r="AI150" s="207">
        <f>INDEX($A$145:$H$158,MATCH($L150,$B$145:$B$158,0),MATCH($AA$144,$A$145:$H$145,0))*고양시_Modal_split!K$3 * 0.01</f>
        <v>2.7729615549180466</v>
      </c>
      <c r="AJ150" s="207">
        <f>INDEX($A$145:$H$158,MATCH($L150,$B$145:$B$158,0),MATCH($AA$144,$A$145:$H$145,0))*고양시_Modal_split!L$3 * 0.01</f>
        <v>55.828959305683341</v>
      </c>
      <c r="AK150" s="207">
        <f>INDEX($A$145:$H$158,MATCH($L150,$B$145:$B$158,0),MATCH($AA$144,$A$145:$H$145,0))*고양시_Modal_split!M$3 * 0.01</f>
        <v>4.2518743842076709</v>
      </c>
      <c r="AL150" s="207">
        <f>INDEX($A$145:$H$158,MATCH($L150,$B$145:$B$158,0),MATCH($AA$144,$A$145:$H$145,0))*고양시_Modal_split!N$3 * 0.01</f>
        <v>1.8486410366120312</v>
      </c>
      <c r="AM150" s="207">
        <f>INDEX($A$145:$H$158,MATCH($L150,$B$145:$B$158,0),MATCH($AA$144,$A$145:$H$145,0))*고양시_Modal_split!O$3 * 0.01</f>
        <v>3.3275538659016561</v>
      </c>
      <c r="AN150" s="207">
        <f>INDEX($A$145:$H$158,MATCH($L150,$B$145:$B$158,0),MATCH($AA$144,$A$145:$H$145,0))*고양시_Modal_split!P$3 * 0.01</f>
        <v>1848.6410366120313</v>
      </c>
      <c r="AO150" s="303">
        <f>INDEX($A$145:$H$158,MATCH($L150,$B$145:$B$158,0),MATCH($AO$144,$A$145:$H$145,0))*고양시_Modal_split!C$3 * 0.01</f>
        <v>0.29694548939893628</v>
      </c>
      <c r="AP150" s="303">
        <f>INDEX($A$145:$H$158,MATCH($L150,$B$145:$B$158,0),MATCH($AO$144,$A$145:$H$145,0))*고양시_Modal_split!D$3 * 0.01</f>
        <v>49.876237022971338</v>
      </c>
      <c r="AQ150" s="303">
        <f>INDEX($A$145:$H$158,MATCH($L150,$B$145:$B$158,0),MATCH($AO$144,$A$145:$H$145,0))*고양시_Modal_split!E$3 * 0.01</f>
        <v>6.0343565524283838</v>
      </c>
      <c r="AR150" s="303">
        <f>INDEX($A$145:$H$158,MATCH($L150,$B$145:$B$158,0),MATCH($AO$144,$A$145:$H$145,0))*고양시_Modal_split!F$3 * 0.01</f>
        <v>9.7249647778151651</v>
      </c>
      <c r="AS150" s="303">
        <f>INDEX($A$145:$H$158,MATCH($L150,$B$145:$B$158,0),MATCH($AO$144,$A$145:$H$145,0))*고양시_Modal_split!G$3 * 0.01</f>
        <v>0.97567803659650498</v>
      </c>
      <c r="AT150" s="303">
        <f>INDEX($A$145:$H$158,MATCH($L150,$B$145:$B$158,0),MATCH($AO$144,$A$145:$H$145,0))*고양시_Modal_split!H$3 * 0.01</f>
        <v>1.0605196049962011E-2</v>
      </c>
      <c r="AU150" s="303">
        <f>INDEX($A$145:$H$158,MATCH($L150,$B$145:$B$158,0),MATCH($AO$144,$A$145:$H$145,0))*고양시_Modal_split!I$3 * 0.01</f>
        <v>2.9482445018894392</v>
      </c>
      <c r="AV150" s="303">
        <f>INDEX($A$145:$H$158,MATCH($L150,$B$145:$B$158,0),MATCH($AO$144,$A$145:$H$145,0))*고양시_Modal_split!J$3 * 0.01</f>
        <v>32.282216776084361</v>
      </c>
      <c r="AW150" s="303">
        <f>INDEX($A$145:$H$158,MATCH($L150,$B$145:$B$158,0),MATCH($AO$144,$A$145:$H$145,0))*고양시_Modal_split!K$3 * 0.01</f>
        <v>0.15907794074943016</v>
      </c>
      <c r="AX150" s="303">
        <f>INDEX($A$145:$H$158,MATCH($L150,$B$145:$B$158,0),MATCH($AO$144,$A$145:$H$145,0))*고양시_Modal_split!L$3 * 0.01</f>
        <v>3.2027692070885276</v>
      </c>
      <c r="AY150" s="303">
        <f>INDEX($A$145:$H$158,MATCH($L150,$B$145:$B$158,0),MATCH($AO$144,$A$145:$H$145,0))*고양시_Modal_split!M$3 * 0.01</f>
        <v>0.24391950914912625</v>
      </c>
      <c r="AZ150" s="303">
        <f>INDEX($A$145:$H$158,MATCH($L150,$B$145:$B$158,0),MATCH($AO$144,$A$145:$H$145,0))*고양시_Modal_split!N$3 * 0.01</f>
        <v>0.10605196049962011</v>
      </c>
      <c r="BA150" s="207">
        <f>INDEX($A$145:$H$158,MATCH($L150,$B$145:$B$158,0),MATCH($AO$144,$A$145:$H$145,0))*고양시_Modal_split!O$3 * 0.01</f>
        <v>0.19089352889931618</v>
      </c>
      <c r="BB150" s="207">
        <f>INDEX($A$145:$H$158,MATCH($L150,$B$145:$B$158,0),MATCH($AO$144,$A$145:$H$145,0))*고양시_Modal_split!P$3 * 0.01</f>
        <v>106.05196049962011</v>
      </c>
      <c r="BC150" s="207">
        <f>INDEX($A$145:$H$158,MATCH($L150,$B$145:$B$158,0),MATCH($BC$144,$A$145:$H$145,0))*고양시_Modal_split!C$3 * 0.01</f>
        <v>4.6665084766726514E-4</v>
      </c>
      <c r="BD150" s="207">
        <f>INDEX($A$145:$H$158,MATCH($L150,$B$145:$B$158,0),MATCH($BC$144,$A$145:$H$145,0))*고양시_Modal_split!D$3 * 0.01</f>
        <v>7.8380676306398153E-2</v>
      </c>
      <c r="BE150" s="207">
        <f>INDEX($A$145:$H$158,MATCH($L150,$B$145:$B$158,0),MATCH($BC$144,$A$145:$H$145,0))*고양시_Modal_split!E$3 * 0.01</f>
        <v>9.4830118686669244E-3</v>
      </c>
      <c r="BF150" s="207">
        <f>INDEX($A$145:$H$158,MATCH($L150,$B$145:$B$158,0),MATCH($BC$144,$A$145:$H$145,0))*고양시_Modal_split!F$3 * 0.01</f>
        <v>1.5282815261102936E-2</v>
      </c>
      <c r="BG150" s="207">
        <f>INDEX($A$145:$H$158,MATCH($L150,$B$145:$B$158,0),MATCH($BC$144,$A$145:$H$145,0))*고양시_Modal_split!G$3 * 0.01</f>
        <v>1.533281356621014E-3</v>
      </c>
      <c r="BH150" s="207">
        <f>INDEX($A$145:$H$158,MATCH($L150,$B$145:$B$158,0),MATCH($BC$144,$A$145:$H$145,0))*고양시_Modal_split!H$3 * 0.01</f>
        <v>1.6666101702402328E-5</v>
      </c>
      <c r="BI150" s="207">
        <f>INDEX($A$145:$H$158,MATCH($L150,$B$145:$B$158,0),MATCH($BC$144,$A$145:$H$145,0))*고양시_Modal_split!I$3 * 0.01</f>
        <v>4.6331762732678469E-3</v>
      </c>
      <c r="BJ150" s="207">
        <f>INDEX($A$145:$H$158,MATCH($L150,$B$145:$B$158,0),MATCH($BC$144,$A$145:$H$145,0))*고양시_Modal_split!J$3 * 0.01</f>
        <v>5.0731613582112686E-2</v>
      </c>
      <c r="BK150" s="207">
        <f>INDEX($A$145:$H$158,MATCH($L150,$B$145:$B$158,0),MATCH($BC$144,$A$145:$H$145,0))*고양시_Modal_split!K$3 * 0.01</f>
        <v>2.4999152553603491E-4</v>
      </c>
      <c r="BL150" s="207">
        <f>INDEX($A$145:$H$158,MATCH($L150,$B$145:$B$158,0),MATCH($BC$144,$A$145:$H$145,0))*고양시_Modal_split!L$3 * 0.01</f>
        <v>5.0331627141255034E-3</v>
      </c>
      <c r="BM150" s="207">
        <f>INDEX($A$145:$H$158,MATCH($L150,$B$145:$B$158,0),MATCH($BC$144,$A$145:$H$145,0))*고양시_Modal_split!M$3 * 0.01</f>
        <v>3.8332033915525351E-4</v>
      </c>
      <c r="BN150" s="207">
        <f>INDEX($A$145:$H$158,MATCH($L150,$B$145:$B$158,0),MATCH($BC$144,$A$145:$H$145,0))*고양시_Modal_split!N$3 * 0.01</f>
        <v>1.666610170240233E-4</v>
      </c>
      <c r="BO150" s="207">
        <f>INDEX($A$145:$H$158,MATCH($L150,$B$145:$B$158,0),MATCH($BC$144,$A$145:$H$145,0))*고양시_Modal_split!O$3 * 0.01</f>
        <v>2.9998983064324187E-4</v>
      </c>
      <c r="BP150" s="207">
        <f>INDEX($A$145:$H$158,MATCH($L150,$B$145:$B$158,0),MATCH($BC$144,$A$145:$H$145,0))*고양시_Modal_split!P$3 * 0.01</f>
        <v>0.16666101702402331</v>
      </c>
      <c r="BQ150" s="207">
        <f>INDEX($A$145:$H$158,MATCH($L150,$B$145:$B$158,0),MATCH($BQ$144,$A$145:$H$145,0))*고양시_Modal_split!C$3 * 0.01</f>
        <v>1.7629032022985576E-3</v>
      </c>
      <c r="BR150" s="207">
        <f>INDEX($A$145:$H$158,MATCH($L150,$B$145:$B$158,0),MATCH($BQ$144,$A$145:$H$145,0))*고양시_Modal_split!D$3 * 0.01</f>
        <v>0.29610477715750416</v>
      </c>
      <c r="BS150" s="207">
        <f>INDEX($A$145:$H$158,MATCH($L150,$B$145:$B$158,0),MATCH($BQ$144,$A$145:$H$145,0))*고양시_Modal_split!E$3 * 0.01</f>
        <v>3.582471150385283E-2</v>
      </c>
      <c r="BT150" s="207">
        <f>INDEX($A$145:$H$158,MATCH($L150,$B$145:$B$158,0),MATCH($BQ$144,$A$145:$H$145,0))*고양시_Modal_split!F$3 * 0.01</f>
        <v>5.7735079875277762E-2</v>
      </c>
      <c r="BU150" s="207">
        <f>INDEX($A$145:$H$158,MATCH($L150,$B$145:$B$158,0),MATCH($BQ$144,$A$145:$H$145,0))*고양시_Modal_split!G$3 * 0.01</f>
        <v>5.7923962361238323E-3</v>
      </c>
      <c r="BV150" s="207">
        <f>INDEX($A$145:$H$158,MATCH($L150,$B$145:$B$158,0),MATCH($BQ$144,$A$145:$H$145,0))*고양시_Modal_split!H$3 * 0.01</f>
        <v>6.2960828653519927E-5</v>
      </c>
      <c r="BW150" s="207">
        <f>INDEX($A$145:$H$158,MATCH($L150,$B$145:$B$158,0),MATCH($BQ$144,$A$145:$H$145,0))*고양시_Modal_split!I$3 * 0.01</f>
        <v>1.7503110365678535E-2</v>
      </c>
      <c r="BX150" s="207">
        <f>INDEX($A$145:$H$158,MATCH($L150,$B$145:$B$158,0),MATCH($BQ$144,$A$145:$H$145,0))*고양시_Modal_split!J$3 * 0.01</f>
        <v>0.19165276242131465</v>
      </c>
      <c r="BY150" s="207">
        <f>INDEX($A$145:$H$158,MATCH($L150,$B$145:$B$158,0),MATCH($BQ$144,$A$145:$H$145,0))*고양시_Modal_split!K$3 * 0.01</f>
        <v>9.4441242980279887E-4</v>
      </c>
      <c r="BZ150" s="207">
        <f>INDEX($A$145:$H$158,MATCH($L150,$B$145:$B$158,0),MATCH($BQ$144,$A$145:$H$145,0))*고양시_Modal_split!L$3 * 0.01</f>
        <v>1.9014170253363018E-2</v>
      </c>
      <c r="CA150" s="207">
        <f>INDEX($A$145:$H$158,MATCH($L150,$B$145:$B$158,0),MATCH($BQ$144,$A$145:$H$145,0))*고양시_Modal_split!M$3 * 0.01</f>
        <v>1.4480990590309581E-3</v>
      </c>
      <c r="CB150" s="207">
        <f>INDEX($A$145:$H$158,MATCH($L150,$B$145:$B$158,0),MATCH($BQ$144,$A$145:$H$145,0))*고양시_Modal_split!N$3 * 0.01</f>
        <v>6.2960828653519914E-4</v>
      </c>
      <c r="CC150" s="207">
        <f>INDEX($A$145:$H$158,MATCH($L150,$B$145:$B$158,0),MATCH($BQ$144,$A$145:$H$145,0))*고양시_Modal_split!O$3 * 0.01</f>
        <v>1.1332949157633586E-3</v>
      </c>
      <c r="CD150" s="207">
        <f>INDEX($A$145:$H$158,MATCH($L150,$B$145:$B$158,0),MATCH($BQ$144,$A$145:$H$145,0))*고양시_Modal_split!P$3 * 0.01</f>
        <v>0.62960828653519918</v>
      </c>
      <c r="CE150" s="304">
        <f t="shared" si="84"/>
        <v>6.1905901451539513</v>
      </c>
      <c r="CF150" s="304">
        <f t="shared" si="64"/>
        <v>1039.7980518806796</v>
      </c>
      <c r="CG150" s="304">
        <f t="shared" si="65"/>
        <v>125.80163544973561</v>
      </c>
      <c r="CH150" s="304">
        <f t="shared" si="66"/>
        <v>202.74182725379188</v>
      </c>
      <c r="CI150" s="304">
        <f t="shared" si="67"/>
        <v>20.340510476934409</v>
      </c>
      <c r="CJ150" s="304">
        <f t="shared" si="68"/>
        <v>0.22109250518406964</v>
      </c>
      <c r="CK150" s="304">
        <f t="shared" si="69"/>
        <v>61.463716441171371</v>
      </c>
      <c r="CL150" s="304">
        <f t="shared" si="70"/>
        <v>673.00558578030814</v>
      </c>
      <c r="CM150" s="304">
        <f t="shared" si="71"/>
        <v>3.316387577761045</v>
      </c>
      <c r="CN150" s="304">
        <f t="shared" si="72"/>
        <v>66.769936565589035</v>
      </c>
      <c r="CO150" s="304">
        <f t="shared" si="73"/>
        <v>5.0851276192336021</v>
      </c>
      <c r="CP150" s="304">
        <f t="shared" si="74"/>
        <v>2.2109250518406967</v>
      </c>
      <c r="CQ150" s="304">
        <f t="shared" si="75"/>
        <v>3.9796650933132542</v>
      </c>
      <c r="CR150" s="304">
        <f t="shared" si="76"/>
        <v>2210.9250518406971</v>
      </c>
      <c r="CS150" s="305">
        <f t="shared" si="85"/>
        <v>0</v>
      </c>
      <c r="CV150" s="265"/>
      <c r="CW150" s="265" t="s">
        <v>673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107.26022311214838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8.8723787921322092E-4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0.2466521304212754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6.8876434998657894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616.60700675080727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6.421122044501671E-3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1.7850719283714644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39.595006599775424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38.366336171516416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3.6836387808134811E-4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0.10240515810661477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2.4636686208373288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5.7632850225292756E-2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5.7888508865586416E-7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1.609300546463302E-4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3.7008549368569873E-3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0.23500379139484456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2.186899223811043E-6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6.0795798421946982E-4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1.5090611312192871E-2</v>
      </c>
      <c r="DR150" s="270">
        <f t="shared" si="86"/>
        <v>762.52620267609234</v>
      </c>
      <c r="DS150" s="270">
        <f t="shared" si="77"/>
        <v>7.6794895861087079E-3</v>
      </c>
      <c r="DT150" s="270">
        <f t="shared" si="78"/>
        <v>2.1348981049382201</v>
      </c>
      <c r="DU150" s="270">
        <f t="shared" si="79"/>
        <v>48.9651101867276</v>
      </c>
      <c r="DW150" s="278"/>
      <c r="DX150" s="278" t="s">
        <v>673</v>
      </c>
      <c r="DY150" s="281">
        <f t="shared" si="87"/>
        <v>811.49131286282</v>
      </c>
      <c r="DZ150" s="281">
        <f t="shared" si="88"/>
        <v>2.1425775945243286</v>
      </c>
      <c r="EB150" s="278"/>
      <c r="EC150" s="278" t="s">
        <v>673</v>
      </c>
      <c r="ED150" s="281">
        <f t="shared" si="89"/>
        <v>811.49131286282</v>
      </c>
      <c r="EE150" s="281">
        <f t="shared" si="80"/>
        <v>2.1425775945243286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21.72803557339914</v>
      </c>
      <c r="ER150" s="308">
        <f t="shared" si="91"/>
        <v>5.7368454171563513E-2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21.108786559557267</v>
      </c>
      <c r="EZ150" s="422">
        <f t="shared" si="81"/>
        <v>5.5733453227673951E-2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21.108786559557267</v>
      </c>
      <c r="FJ150" s="308">
        <f t="shared" si="83"/>
        <v>5.5733453227673951E-2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85.249287785048253</v>
      </c>
      <c r="D151" s="400">
        <f>$AB66*KTDB_TripDistribution_2050!U$12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616.96653614480135</v>
      </c>
      <c r="E151" s="400">
        <f>$AB66*KTDB_TripDistribution_2050!V$12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35.393843058211637</v>
      </c>
      <c r="F151" s="400">
        <f>$AB66*KTDB_TripDistribution_2050!W$12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5.562154487932687E-2</v>
      </c>
      <c r="G151" s="400">
        <f>$AB66*KTDB_TripDistribution_2050!X$12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0.21012583621079034</v>
      </c>
      <c r="H151" s="400">
        <f>$AB66*KTDB_TripDistribution_2050!Y$12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737.8754143691516</v>
      </c>
      <c r="K151" s="206"/>
      <c r="L151" s="206" t="s">
        <v>13</v>
      </c>
      <c r="M151" s="206">
        <f>INDEX($A$145:$H$158,MATCH($L151,$B$145:$B$158,0),MATCH($M$144,$A$145:$H$145,0))*고양시_Modal_split!C$3 * 0.01</f>
        <v>0.23869800579813508</v>
      </c>
      <c r="N151" s="206">
        <f>INDEX($A$145:$H$158,MATCH($L151,$B$145:$B$158,0),MATCH($M$144,$A$145:$H$145,0))*고양시_Modal_split!D$3 * 0.01</f>
        <v>40.092740045308197</v>
      </c>
      <c r="O151" s="206">
        <f>INDEX($A$145:$H$158,MATCH($L151,$B$145:$B$158,0),MATCH($M$144,$A$145:$H$145,0))*고양시_Modal_split!E$3 * 0.01</f>
        <v>4.8506844749692455</v>
      </c>
      <c r="P151" s="206">
        <f>INDEX($A$145:$H$158,MATCH($L151,$B$145:$B$158,0),MATCH($M$144,$A$145:$H$145,0))*고양시_Modal_split!F$3 * 0.01</f>
        <v>7.8173596898889253</v>
      </c>
      <c r="Q151" s="206">
        <f>INDEX($A$145:$H$158,MATCH($L151,$B$145:$B$158,0),MATCH($M$144,$A$145:$H$145,0))*고양시_Modal_split!G$3 * 0.01</f>
        <v>0.78429344762244391</v>
      </c>
      <c r="R151" s="206">
        <f>INDEX($A$145:$H$158,MATCH($L151,$B$145:$B$158,0),MATCH($M$144,$A$145:$H$145,0))*고양시_Modal_split!H$3 * 0.01</f>
        <v>8.5249287785048259E-3</v>
      </c>
      <c r="S151" s="206">
        <f>INDEX($A$145:$H$158,MATCH($L151,$B$145:$B$158,0),MATCH($M$144,$A$145:$H$145,0))*고양시_Modal_split!I$3 * 0.01</f>
        <v>2.3699302004243412</v>
      </c>
      <c r="T151" s="206">
        <f>INDEX($A$145:$H$158,MATCH($L151,$B$145:$B$158,0),MATCH($M$144,$A$145:$H$145,0))*고양시_Modal_split!J$3 * 0.01</f>
        <v>25.949883201768689</v>
      </c>
      <c r="U151" s="206">
        <f>INDEX($A$145:$H$158,MATCH($L151,$B$145:$B$158,0),MATCH($M$144,$A$145:$H$145,0))*고양시_Modal_split!K$3 * 0.01</f>
        <v>0.12787393167757238</v>
      </c>
      <c r="V151" s="206">
        <f>INDEX($A$145:$H$158,MATCH($L151,$B$145:$B$158,0),MATCH($M$144,$A$145:$H$145,0))*고양시_Modal_split!L$3 * 0.01</f>
        <v>2.5745284911084569</v>
      </c>
      <c r="W151" s="206">
        <f>INDEX($A$145:$H$158,MATCH($L151,$B$145:$B$158,0),MATCH($M$144,$A$145:$H$145,0))*고양시_Modal_split!M$3 * 0.01</f>
        <v>0.19607336190561098</v>
      </c>
      <c r="X151" s="206">
        <f>INDEX($A$145:$H$158,MATCH($L151,$B$145:$B$158,0),MATCH($M$144,$A$145:$H$145,0))*고양시_Modal_split!N$3 * 0.01</f>
        <v>8.5249287785048256E-2</v>
      </c>
      <c r="Y151" s="206">
        <f>INDEX($A$145:$H$158,MATCH($L151,$B$145:$B$158,0),MATCH($M$144,$A$145:$H$145,0))*고양시_Modal_split!O$3 * 0.01</f>
        <v>0.15344871801308685</v>
      </c>
      <c r="Z151" s="209">
        <f>INDEX($A$145:$H$158,MATCH($L151,$B$145:$B$158,0),MATCH($M$144,$A$145:$H$145,0))*고양시_Modal_split!P$3 * 0.01</f>
        <v>85.249287785048253</v>
      </c>
      <c r="AA151" s="207">
        <f>INDEX($A$145:$H$158,MATCH($L151,$B$145:$B$158,0),MATCH($AA$144,$A$145:$H$145,0))*고양시_Modal_split!C$3 * 0.01</f>
        <v>1.7275063012054437</v>
      </c>
      <c r="AB151" s="207">
        <f>INDEX($A$145:$H$158,MATCH($L151,$B$145:$B$158,0),MATCH($AA$144,$A$145:$H$145,0))*고양시_Modal_split!D$3 * 0.01</f>
        <v>290.15936194890008</v>
      </c>
      <c r="AC151" s="207">
        <f>INDEX($A$145:$H$158,MATCH($L151,$B$145:$B$158,0),MATCH($AA$144,$A$145:$H$145,0))*고양시_Modal_split!E$3 * 0.01</f>
        <v>35.105395906639195</v>
      </c>
      <c r="AD151" s="207">
        <f>INDEX($A$145:$H$158,MATCH($L151,$B$145:$B$158,0),MATCH($AA$144,$A$145:$H$145,0))*고양시_Modal_split!F$3 * 0.01</f>
        <v>56.575831364478283</v>
      </c>
      <c r="AE151" s="207">
        <f>INDEX($A$145:$H$158,MATCH($L151,$B$145:$B$158,0),MATCH($AA$144,$A$145:$H$145,0))*고양시_Modal_split!G$3 * 0.01</f>
        <v>5.6760921325321716</v>
      </c>
      <c r="AF151" s="207">
        <f>INDEX($A$145:$H$158,MATCH($L151,$B$145:$B$158,0),MATCH($AA$144,$A$145:$H$145,0))*고양시_Modal_split!H$3 * 0.01</f>
        <v>6.1696653614480138E-2</v>
      </c>
      <c r="AG151" s="207">
        <f>INDEX($A$145:$H$158,MATCH($L151,$B$145:$B$158,0),MATCH($AA$144,$A$145:$H$145,0))*고양시_Modal_split!I$3 * 0.01</f>
        <v>17.151669704825476</v>
      </c>
      <c r="AH151" s="207">
        <f>INDEX($A$145:$H$158,MATCH($L151,$B$145:$B$158,0),MATCH($AA$144,$A$145:$H$145,0))*고양시_Modal_split!J$3 * 0.01</f>
        <v>187.80461360247756</v>
      </c>
      <c r="AI151" s="207">
        <f>INDEX($A$145:$H$158,MATCH($L151,$B$145:$B$158,0),MATCH($AA$144,$A$145:$H$145,0))*고양시_Modal_split!K$3 * 0.01</f>
        <v>0.92544980421720202</v>
      </c>
      <c r="AJ151" s="207">
        <f>INDEX($A$145:$H$158,MATCH($L151,$B$145:$B$158,0),MATCH($AA$144,$A$145:$H$145,0))*고양시_Modal_split!L$3 * 0.01</f>
        <v>18.632389391573003</v>
      </c>
      <c r="AK151" s="207">
        <f>INDEX($A$145:$H$158,MATCH($L151,$B$145:$B$158,0),MATCH($AA$144,$A$145:$H$145,0))*고양시_Modal_split!M$3 * 0.01</f>
        <v>1.4190230331330429</v>
      </c>
      <c r="AL151" s="207">
        <f>INDEX($A$145:$H$158,MATCH($L151,$B$145:$B$158,0),MATCH($AA$144,$A$145:$H$145,0))*고양시_Modal_split!N$3 * 0.01</f>
        <v>0.61696653614480146</v>
      </c>
      <c r="AM151" s="207">
        <f>INDEX($A$145:$H$158,MATCH($L151,$B$145:$B$158,0),MATCH($AA$144,$A$145:$H$145,0))*고양시_Modal_split!O$3 * 0.01</f>
        <v>1.1105397650606426</v>
      </c>
      <c r="AN151" s="207">
        <f>INDEX($A$145:$H$158,MATCH($L151,$B$145:$B$158,0),MATCH($AA$144,$A$145:$H$145,0))*고양시_Modal_split!P$3 * 0.01</f>
        <v>616.96653614480135</v>
      </c>
      <c r="AO151" s="303">
        <f>INDEX($A$145:$H$158,MATCH($L151,$B$145:$B$158,0),MATCH($AO$144,$A$145:$H$145,0))*고양시_Modal_split!C$3 * 0.01</f>
        <v>9.9102760562992567E-2</v>
      </c>
      <c r="AP151" s="303">
        <f>INDEX($A$145:$H$158,MATCH($L151,$B$145:$B$158,0),MATCH($AO$144,$A$145:$H$145,0))*고양시_Modal_split!D$3 * 0.01</f>
        <v>16.645724390276932</v>
      </c>
      <c r="AQ151" s="303">
        <f>INDEX($A$145:$H$158,MATCH($L151,$B$145:$B$158,0),MATCH($AO$144,$A$145:$H$145,0))*고양시_Modal_split!E$3 * 0.01</f>
        <v>2.0139096700122421</v>
      </c>
      <c r="AR151" s="303">
        <f>INDEX($A$145:$H$158,MATCH($L151,$B$145:$B$158,0),MATCH($AO$144,$A$145:$H$145,0))*고양시_Modal_split!F$3 * 0.01</f>
        <v>3.2456154084380069</v>
      </c>
      <c r="AS151" s="303">
        <f>INDEX($A$145:$H$158,MATCH($L151,$B$145:$B$158,0),MATCH($AO$144,$A$145:$H$145,0))*고양시_Modal_split!G$3 * 0.01</f>
        <v>0.32562335613554699</v>
      </c>
      <c r="AT151" s="303">
        <f>INDEX($A$145:$H$158,MATCH($L151,$B$145:$B$158,0),MATCH($AO$144,$A$145:$H$145,0))*고양시_Modal_split!H$3 * 0.01</f>
        <v>3.539384305821164E-3</v>
      </c>
      <c r="AU151" s="303">
        <f>INDEX($A$145:$H$158,MATCH($L151,$B$145:$B$158,0),MATCH($AO$144,$A$145:$H$145,0))*고양시_Modal_split!I$3 * 0.01</f>
        <v>0.98394883701828351</v>
      </c>
      <c r="AV151" s="303">
        <f>INDEX($A$145:$H$158,MATCH($L151,$B$145:$B$158,0),MATCH($AO$144,$A$145:$H$145,0))*고양시_Modal_split!J$3 * 0.01</f>
        <v>10.773885826919622</v>
      </c>
      <c r="AW151" s="303">
        <f>INDEX($A$145:$H$158,MATCH($L151,$B$145:$B$158,0),MATCH($AO$144,$A$145:$H$145,0))*고양시_Modal_split!K$3 * 0.01</f>
        <v>5.309076458731745E-2</v>
      </c>
      <c r="AX151" s="303">
        <f>INDEX($A$145:$H$158,MATCH($L151,$B$145:$B$158,0),MATCH($AO$144,$A$145:$H$145,0))*고양시_Modal_split!L$3 * 0.01</f>
        <v>1.0688940603579915</v>
      </c>
      <c r="AY151" s="303">
        <f>INDEX($A$145:$H$158,MATCH($L151,$B$145:$B$158,0),MATCH($AO$144,$A$145:$H$145,0))*고양시_Modal_split!M$3 * 0.01</f>
        <v>8.1405839033886748E-2</v>
      </c>
      <c r="AZ151" s="303">
        <f>INDEX($A$145:$H$158,MATCH($L151,$B$145:$B$158,0),MATCH($AO$144,$A$145:$H$145,0))*고양시_Modal_split!N$3 * 0.01</f>
        <v>3.5393843058211638E-2</v>
      </c>
      <c r="BA151" s="207">
        <f>INDEX($A$145:$H$158,MATCH($L151,$B$145:$B$158,0),MATCH($AO$144,$A$145:$H$145,0))*고양시_Modal_split!O$3 * 0.01</f>
        <v>6.3708917504780943E-2</v>
      </c>
      <c r="BB151" s="207">
        <f>INDEX($A$145:$H$158,MATCH($L151,$B$145:$B$158,0),MATCH($AO$144,$A$145:$H$145,0))*고양시_Modal_split!P$3 * 0.01</f>
        <v>35.393843058211637</v>
      </c>
      <c r="BC151" s="207">
        <f>INDEX($A$145:$H$158,MATCH($L151,$B$145:$B$158,0),MATCH($BC$144,$A$145:$H$145,0))*고양시_Modal_split!C$3 * 0.01</f>
        <v>1.5574032566211522E-4</v>
      </c>
      <c r="BD151" s="207">
        <f>INDEX($A$145:$H$158,MATCH($L151,$B$145:$B$158,0),MATCH($BC$144,$A$145:$H$145,0))*고양시_Modal_split!D$3 * 0.01</f>
        <v>2.6158812556747426E-2</v>
      </c>
      <c r="BE151" s="207">
        <f>INDEX($A$145:$H$158,MATCH($L151,$B$145:$B$158,0),MATCH($BC$144,$A$145:$H$145,0))*고양시_Modal_split!E$3 * 0.01</f>
        <v>3.1648659036336985E-3</v>
      </c>
      <c r="BF151" s="207">
        <f>INDEX($A$145:$H$158,MATCH($L151,$B$145:$B$158,0),MATCH($BC$144,$A$145:$H$145,0))*고양시_Modal_split!F$3 * 0.01</f>
        <v>5.1004956654342737E-3</v>
      </c>
      <c r="BG151" s="207">
        <f>INDEX($A$145:$H$158,MATCH($L151,$B$145:$B$158,0),MATCH($BC$144,$A$145:$H$145,0))*고양시_Modal_split!G$3 * 0.01</f>
        <v>5.1171821288980711E-4</v>
      </c>
      <c r="BH151" s="207">
        <f>INDEX($A$145:$H$158,MATCH($L151,$B$145:$B$158,0),MATCH($BC$144,$A$145:$H$145,0))*고양시_Modal_split!H$3 * 0.01</f>
        <v>5.5621544879326871E-6</v>
      </c>
      <c r="BI151" s="207">
        <f>INDEX($A$145:$H$158,MATCH($L151,$B$145:$B$158,0),MATCH($BC$144,$A$145:$H$145,0))*고양시_Modal_split!I$3 * 0.01</f>
        <v>1.5462789476452868E-3</v>
      </c>
      <c r="BJ151" s="207">
        <f>INDEX($A$145:$H$158,MATCH($L151,$B$145:$B$158,0),MATCH($BC$144,$A$145:$H$145,0))*고양시_Modal_split!J$3 * 0.01</f>
        <v>1.69311982612671E-2</v>
      </c>
      <c r="BK151" s="207">
        <f>INDEX($A$145:$H$158,MATCH($L151,$B$145:$B$158,0),MATCH($BC$144,$A$145:$H$145,0))*고양시_Modal_split!K$3 * 0.01</f>
        <v>8.3432317318990308E-5</v>
      </c>
      <c r="BL151" s="207">
        <f>INDEX($A$145:$H$158,MATCH($L151,$B$145:$B$158,0),MATCH($BC$144,$A$145:$H$145,0))*고양시_Modal_split!L$3 * 0.01</f>
        <v>1.6797706553556716E-3</v>
      </c>
      <c r="BM151" s="207">
        <f>INDEX($A$145:$H$158,MATCH($L151,$B$145:$B$158,0),MATCH($BC$144,$A$145:$H$145,0))*고양시_Modal_split!M$3 * 0.01</f>
        <v>1.2792955322245178E-4</v>
      </c>
      <c r="BN151" s="207">
        <f>INDEX($A$145:$H$158,MATCH($L151,$B$145:$B$158,0),MATCH($BC$144,$A$145:$H$145,0))*고양시_Modal_split!N$3 * 0.01</f>
        <v>5.5621544879326874E-5</v>
      </c>
      <c r="BO151" s="207">
        <f>INDEX($A$145:$H$158,MATCH($L151,$B$145:$B$158,0),MATCH($BC$144,$A$145:$H$145,0))*고양시_Modal_split!O$3 * 0.01</f>
        <v>1.0011878078278836E-4</v>
      </c>
      <c r="BP151" s="207">
        <f>INDEX($A$145:$H$158,MATCH($L151,$B$145:$B$158,0),MATCH($BC$144,$A$145:$H$145,0))*고양시_Modal_split!P$3 * 0.01</f>
        <v>5.562154487932687E-2</v>
      </c>
      <c r="BQ151" s="207">
        <f>INDEX($A$145:$H$158,MATCH($L151,$B$145:$B$158,0),MATCH($BQ$144,$A$145:$H$145,0))*고양시_Modal_split!C$3 * 0.01</f>
        <v>5.8835234139021286E-4</v>
      </c>
      <c r="BR151" s="207">
        <f>INDEX($A$145:$H$158,MATCH($L151,$B$145:$B$158,0),MATCH($BQ$144,$A$145:$H$145,0))*고양시_Modal_split!D$3 * 0.01</f>
        <v>9.8822180769934695E-2</v>
      </c>
      <c r="BS151" s="207">
        <f>INDEX($A$145:$H$158,MATCH($L151,$B$145:$B$158,0),MATCH($BQ$144,$A$145:$H$145,0))*고양시_Modal_split!E$3 * 0.01</f>
        <v>1.195616008039397E-2</v>
      </c>
      <c r="BT151" s="207">
        <f>INDEX($A$145:$H$158,MATCH($L151,$B$145:$B$158,0),MATCH($BQ$144,$A$145:$H$145,0))*고양시_Modal_split!F$3 * 0.01</f>
        <v>1.9268539180529475E-2</v>
      </c>
      <c r="BU151" s="207">
        <f>INDEX($A$145:$H$158,MATCH($L151,$B$145:$B$158,0),MATCH($BQ$144,$A$145:$H$145,0))*고양시_Modal_split!G$3 * 0.01</f>
        <v>1.933157693139271E-3</v>
      </c>
      <c r="BV151" s="207">
        <f>INDEX($A$145:$H$158,MATCH($L151,$B$145:$B$158,0),MATCH($BQ$144,$A$145:$H$145,0))*고양시_Modal_split!H$3 * 0.01</f>
        <v>2.1012583621079034E-5</v>
      </c>
      <c r="BW151" s="207">
        <f>INDEX($A$145:$H$158,MATCH($L151,$B$145:$B$158,0),MATCH($BQ$144,$A$145:$H$145,0))*고양시_Modal_split!I$3 * 0.01</f>
        <v>5.8414982466599708E-3</v>
      </c>
      <c r="BX151" s="207">
        <f>INDEX($A$145:$H$158,MATCH($L151,$B$145:$B$158,0),MATCH($BQ$144,$A$145:$H$145,0))*고양시_Modal_split!J$3 * 0.01</f>
        <v>6.3962304542564588E-2</v>
      </c>
      <c r="BY151" s="207">
        <f>INDEX($A$145:$H$158,MATCH($L151,$B$145:$B$158,0),MATCH($BQ$144,$A$145:$H$145,0))*고양시_Modal_split!K$3 * 0.01</f>
        <v>3.1518875431618551E-4</v>
      </c>
      <c r="BZ151" s="207">
        <f>INDEX($A$145:$H$158,MATCH($L151,$B$145:$B$158,0),MATCH($BQ$144,$A$145:$H$145,0))*고양시_Modal_split!L$3 * 0.01</f>
        <v>6.3458002535658684E-3</v>
      </c>
      <c r="CA151" s="207">
        <f>INDEX($A$145:$H$158,MATCH($L151,$B$145:$B$158,0),MATCH($BQ$144,$A$145:$H$145,0))*고양시_Modal_split!M$3 * 0.01</f>
        <v>4.8328942328481776E-4</v>
      </c>
      <c r="CB151" s="207">
        <f>INDEX($A$145:$H$158,MATCH($L151,$B$145:$B$158,0),MATCH($BQ$144,$A$145:$H$145,0))*고양시_Modal_split!N$3 * 0.01</f>
        <v>2.1012583621079036E-4</v>
      </c>
      <c r="CC151" s="207">
        <f>INDEX($A$145:$H$158,MATCH($L151,$B$145:$B$158,0),MATCH($BQ$144,$A$145:$H$145,0))*고양시_Modal_split!O$3 * 0.01</f>
        <v>3.7822650517942261E-4</v>
      </c>
      <c r="CD151" s="207">
        <f>INDEX($A$145:$H$158,MATCH($L151,$B$145:$B$158,0),MATCH($BQ$144,$A$145:$H$145,0))*고양시_Modal_split!P$3 * 0.01</f>
        <v>0.21012583621079034</v>
      </c>
      <c r="CE151" s="304">
        <f t="shared" si="84"/>
        <v>2.0660511602336236</v>
      </c>
      <c r="CF151" s="304">
        <f t="shared" si="64"/>
        <v>347.02280737781189</v>
      </c>
      <c r="CG151" s="304">
        <f t="shared" si="65"/>
        <v>41.985111077604714</v>
      </c>
      <c r="CH151" s="304">
        <f t="shared" si="66"/>
        <v>67.663175497651181</v>
      </c>
      <c r="CI151" s="304">
        <f t="shared" si="67"/>
        <v>6.7884538121961917</v>
      </c>
      <c r="CJ151" s="304">
        <f t="shared" si="68"/>
        <v>7.3787541436915155E-2</v>
      </c>
      <c r="CK151" s="304">
        <f t="shared" si="69"/>
        <v>20.512936519462407</v>
      </c>
      <c r="CL151" s="304">
        <f t="shared" si="70"/>
        <v>224.6092761339697</v>
      </c>
      <c r="CM151" s="304">
        <f t="shared" si="71"/>
        <v>1.1068131215537271</v>
      </c>
      <c r="CN151" s="304">
        <f t="shared" si="72"/>
        <v>22.28383751394837</v>
      </c>
      <c r="CO151" s="304">
        <f t="shared" si="73"/>
        <v>1.6971134530490479</v>
      </c>
      <c r="CP151" s="304">
        <f t="shared" si="74"/>
        <v>0.73787541436915161</v>
      </c>
      <c r="CQ151" s="304">
        <f t="shared" si="75"/>
        <v>1.3281757458644725</v>
      </c>
      <c r="CR151" s="304">
        <f t="shared" si="76"/>
        <v>737.87541436915126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35.797089326168027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2.961072865058988E-4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8.2317825648639847E-2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2.2986861527754079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205.78678152404262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2.1429890105758992E-3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0.59575094494009995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13.214460561399294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12.804403377136101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1.2293797519351038E-4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3.4176757103795884E-2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0.82222620027537807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1.9234420997608401E-2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1.9319744661106938E-7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5.3708890157877281E-5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1.2351254818791701E-3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7.8430302198360863E-2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7.2985702053070631E-7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2.0290025170753632E-4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5.0363494075919592E-3</v>
      </c>
      <c r="DR151" s="270">
        <f t="shared" si="86"/>
        <v>254.48593895054273</v>
      </c>
      <c r="DS151" s="270">
        <f t="shared" si="77"/>
        <v>2.5629573267424498E-3</v>
      </c>
      <c r="DT151" s="270">
        <f t="shared" si="78"/>
        <v>0.71250213683440111</v>
      </c>
      <c r="DU151" s="270">
        <f t="shared" si="79"/>
        <v>16.341644389339553</v>
      </c>
      <c r="DW151" s="278"/>
      <c r="DX151" s="278" t="s">
        <v>13</v>
      </c>
      <c r="DY151" s="281">
        <f t="shared" si="87"/>
        <v>270.82758333988227</v>
      </c>
      <c r="DZ151" s="281">
        <f t="shared" si="88"/>
        <v>0.71506509416114361</v>
      </c>
      <c r="EB151" s="278"/>
      <c r="EC151" s="278" t="s">
        <v>13</v>
      </c>
      <c r="ED151" s="281">
        <f t="shared" si="89"/>
        <v>270.82758333988227</v>
      </c>
      <c r="EE151" s="281">
        <f t="shared" si="80"/>
        <v>0.71506509416114361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60.201627976730208</v>
      </c>
      <c r="ER151" s="308">
        <f t="shared" si="91"/>
        <v>0.15895014180963388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58.4858815793934</v>
      </c>
      <c r="EZ151" s="422">
        <f t="shared" si="81"/>
        <v>0.15442006276805931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58.4858815793934</v>
      </c>
      <c r="FJ151" s="308">
        <f t="shared" si="83"/>
        <v>0.15442006276805931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1497.0898415601243</v>
      </c>
      <c r="D152" s="400">
        <f>$AB67*KTDB_TripDistribution_2050!U$12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10834.745460558768</v>
      </c>
      <c r="E152" s="400">
        <f>$AB67*KTDB_TripDistribution_2050!V$12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621.56252882520164</v>
      </c>
      <c r="F152" s="400">
        <f>$AB67*KTDB_TripDistribution_2050!W$12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0.97678763042200423</v>
      </c>
      <c r="G152" s="400">
        <f>$AB67*KTDB_TripDistribution_2050!X$12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3.6900866038164613</v>
      </c>
      <c r="H152" s="400">
        <f>$AB67*KTDB_TripDistribution_2050!Y$12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12958.064705178334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4.1918515563683476</v>
      </c>
      <c r="N152" s="206">
        <f>INDEX($A$145:$H$158,MATCH($L152,$B$145:$B$158,0),MATCH($M$144,$A$145:$H$145,0))*고양시_Modal_split!D$3 * 0.01</f>
        <v>704.0813524857266</v>
      </c>
      <c r="O152" s="206">
        <f>INDEX($A$145:$H$158,MATCH($L152,$B$145:$B$158,0),MATCH($M$144,$A$145:$H$145,0))*고양시_Modal_split!E$3 * 0.01</f>
        <v>85.184411984771074</v>
      </c>
      <c r="P152" s="206">
        <f>INDEX($A$145:$H$158,MATCH($L152,$B$145:$B$158,0),MATCH($M$144,$A$145:$H$145,0))*고양시_Modal_split!F$3 * 0.01</f>
        <v>137.28313847106341</v>
      </c>
      <c r="Q152" s="206">
        <f>INDEX($A$145:$H$158,MATCH($L152,$B$145:$B$158,0),MATCH($M$144,$A$145:$H$145,0))*고양시_Modal_split!G$3 * 0.01</f>
        <v>13.773226542353143</v>
      </c>
      <c r="R152" s="206">
        <f>INDEX($A$145:$H$158,MATCH($L152,$B$145:$B$158,0),MATCH($M$144,$A$145:$H$145,0))*고양시_Modal_split!H$3 * 0.01</f>
        <v>0.14970898415601244</v>
      </c>
      <c r="S152" s="206">
        <f>INDEX($A$145:$H$158,MATCH($L152,$B$145:$B$158,0),MATCH($M$144,$A$145:$H$145,0))*고양시_Modal_split!I$3 * 0.01</f>
        <v>41.61909759537145</v>
      </c>
      <c r="T152" s="206">
        <f>INDEX($A$145:$H$158,MATCH($L152,$B$145:$B$158,0),MATCH($M$144,$A$145:$H$145,0))*고양시_Modal_split!J$3 * 0.01</f>
        <v>455.71414777090183</v>
      </c>
      <c r="U152" s="206">
        <f>INDEX($A$145:$H$158,MATCH($L152,$B$145:$B$158,0),MATCH($M$144,$A$145:$H$145,0))*고양시_Modal_split!K$3 * 0.01</f>
        <v>2.2456347623401864</v>
      </c>
      <c r="V152" s="206">
        <f>INDEX($A$145:$H$158,MATCH($L152,$B$145:$B$158,0),MATCH($M$144,$A$145:$H$145,0))*고양시_Modal_split!L$3 * 0.01</f>
        <v>45.212113215115764</v>
      </c>
      <c r="W152" s="206">
        <f>INDEX($A$145:$H$158,MATCH($L152,$B$145:$B$158,0),MATCH($M$144,$A$145:$H$145,0))*고양시_Modal_split!M$3 * 0.01</f>
        <v>3.4433066355882858</v>
      </c>
      <c r="X152" s="206">
        <f>INDEX($A$145:$H$158,MATCH($L152,$B$145:$B$158,0),MATCH($M$144,$A$145:$H$145,0))*고양시_Modal_split!N$3 * 0.01</f>
        <v>1.4970898415601244</v>
      </c>
      <c r="Y152" s="206">
        <f>INDEX($A$145:$H$158,MATCH($L152,$B$145:$B$158,0),MATCH($M$144,$A$145:$H$145,0))*고양시_Modal_split!O$3 * 0.01</f>
        <v>2.6947617148082235</v>
      </c>
      <c r="Z152" s="209">
        <f>INDEX($A$145:$H$158,MATCH($L152,$B$145:$B$158,0),MATCH($M$144,$A$145:$H$145,0))*고양시_Modal_split!P$3 * 0.01</f>
        <v>1497.0898415601246</v>
      </c>
      <c r="AA152" s="207">
        <f>INDEX($A$145:$H$158,MATCH($L152,$B$145:$B$158,0),MATCH($AA$144,$A$145:$H$145,0))*고양시_Modal_split!C$3 * 0.01</f>
        <v>30.337287289564546</v>
      </c>
      <c r="AB152" s="207">
        <f>INDEX($A$145:$H$158,MATCH($L152,$B$145:$B$158,0),MATCH($AA$144,$A$145:$H$145,0))*고양시_Modal_split!D$3 * 0.01</f>
        <v>5095.5807901007884</v>
      </c>
      <c r="AC152" s="207">
        <f>INDEX($A$145:$H$158,MATCH($L152,$B$145:$B$158,0),MATCH($AA$144,$A$145:$H$145,0))*고양시_Modal_split!E$3 * 0.01</f>
        <v>616.49701670579384</v>
      </c>
      <c r="AD152" s="207">
        <f>INDEX($A$145:$H$158,MATCH($L152,$B$145:$B$158,0),MATCH($AA$144,$A$145:$H$145,0))*고양시_Modal_split!F$3 * 0.01</f>
        <v>993.54615873323905</v>
      </c>
      <c r="AE152" s="207">
        <f>INDEX($A$145:$H$158,MATCH($L152,$B$145:$B$158,0),MATCH($AA$144,$A$145:$H$145,0))*고양시_Modal_split!G$3 * 0.01</f>
        <v>99.679658237140671</v>
      </c>
      <c r="AF152" s="207">
        <f>INDEX($A$145:$H$158,MATCH($L152,$B$145:$B$158,0),MATCH($AA$144,$A$145:$H$145,0))*고양시_Modal_split!H$3 * 0.01</f>
        <v>1.0834745460558768</v>
      </c>
      <c r="AG152" s="207">
        <f>INDEX($A$145:$H$158,MATCH($L152,$B$145:$B$158,0),MATCH($AA$144,$A$145:$H$145,0))*고양시_Modal_split!I$3 * 0.01</f>
        <v>301.20592380353372</v>
      </c>
      <c r="AH152" s="207">
        <f>INDEX($A$145:$H$158,MATCH($L152,$B$145:$B$158,0),MATCH($AA$144,$A$145:$H$145,0))*고양시_Modal_split!J$3 * 0.01</f>
        <v>3298.0965181940892</v>
      </c>
      <c r="AI152" s="207">
        <f>INDEX($A$145:$H$158,MATCH($L152,$B$145:$B$158,0),MATCH($AA$144,$A$145:$H$145,0))*고양시_Modal_split!K$3 * 0.01</f>
        <v>16.252118190838154</v>
      </c>
      <c r="AJ152" s="207">
        <f>INDEX($A$145:$H$158,MATCH($L152,$B$145:$B$158,0),MATCH($AA$144,$A$145:$H$145,0))*고양시_Modal_split!L$3 * 0.01</f>
        <v>327.20931290887484</v>
      </c>
      <c r="AK152" s="207">
        <f>INDEX($A$145:$H$158,MATCH($L152,$B$145:$B$158,0),MATCH($AA$144,$A$145:$H$145,0))*고양시_Modal_split!M$3 * 0.01</f>
        <v>24.919914559285168</v>
      </c>
      <c r="AL152" s="207">
        <f>INDEX($A$145:$H$158,MATCH($L152,$B$145:$B$158,0),MATCH($AA$144,$A$145:$H$145,0))*고양시_Modal_split!N$3 * 0.01</f>
        <v>10.834745460558768</v>
      </c>
      <c r="AM152" s="207">
        <f>INDEX($A$145:$H$158,MATCH($L152,$B$145:$B$158,0),MATCH($AA$144,$A$145:$H$145,0))*고양시_Modal_split!O$3 * 0.01</f>
        <v>19.502541829005782</v>
      </c>
      <c r="AN152" s="207">
        <f>INDEX($A$145:$H$158,MATCH($L152,$B$145:$B$158,0),MATCH($AA$144,$A$145:$H$145,0))*고양시_Modal_split!P$3 * 0.01</f>
        <v>10834.745460558768</v>
      </c>
      <c r="AO152" s="303">
        <f>INDEX($A$145:$H$158,MATCH($L152,$B$145:$B$158,0),MATCH($AO$144,$A$145:$H$145,0))*고양시_Modal_split!C$3 * 0.01</f>
        <v>1.7403750807105645</v>
      </c>
      <c r="AP152" s="303">
        <f>INDEX($A$145:$H$158,MATCH($L152,$B$145:$B$158,0),MATCH($AO$144,$A$145:$H$145,0))*고양시_Modal_split!D$3 * 0.01</f>
        <v>292.32085730649231</v>
      </c>
      <c r="AQ152" s="303">
        <f>INDEX($A$145:$H$158,MATCH($L152,$B$145:$B$158,0),MATCH($AO$144,$A$145:$H$145,0))*고양시_Modal_split!E$3 * 0.01</f>
        <v>35.366907890153975</v>
      </c>
      <c r="AR152" s="303">
        <f>INDEX($A$145:$H$158,MATCH($L152,$B$145:$B$158,0),MATCH($AO$144,$A$145:$H$145,0))*고양시_Modal_split!F$3 * 0.01</f>
        <v>56.997283893270989</v>
      </c>
      <c r="AS152" s="303">
        <f>INDEX($A$145:$H$158,MATCH($L152,$B$145:$B$158,0),MATCH($AO$144,$A$145:$H$145,0))*고양시_Modal_split!G$3 * 0.01</f>
        <v>5.7183752651918542</v>
      </c>
      <c r="AT152" s="303">
        <f>INDEX($A$145:$H$158,MATCH($L152,$B$145:$B$158,0),MATCH($AO$144,$A$145:$H$145,0))*고양시_Modal_split!H$3 * 0.01</f>
        <v>6.2156252882520163E-2</v>
      </c>
      <c r="AU152" s="303">
        <f>INDEX($A$145:$H$158,MATCH($L152,$B$145:$B$158,0),MATCH($AO$144,$A$145:$H$145,0))*고양시_Modal_split!I$3 * 0.01</f>
        <v>17.279438301340605</v>
      </c>
      <c r="AV152" s="303">
        <f>INDEX($A$145:$H$158,MATCH($L152,$B$145:$B$158,0),MATCH($AO$144,$A$145:$H$145,0))*고양시_Modal_split!J$3 * 0.01</f>
        <v>189.20363377439139</v>
      </c>
      <c r="AW152" s="303">
        <f>INDEX($A$145:$H$158,MATCH($L152,$B$145:$B$158,0),MATCH($AO$144,$A$145:$H$145,0))*고양시_Modal_split!K$3 * 0.01</f>
        <v>0.93234379323780248</v>
      </c>
      <c r="AX152" s="303">
        <f>INDEX($A$145:$H$158,MATCH($L152,$B$145:$B$158,0),MATCH($AO$144,$A$145:$H$145,0))*고양시_Modal_split!L$3 * 0.01</f>
        <v>18.771188370521092</v>
      </c>
      <c r="AY152" s="303">
        <f>INDEX($A$145:$H$158,MATCH($L152,$B$145:$B$158,0),MATCH($AO$144,$A$145:$H$145,0))*고양시_Modal_split!M$3 * 0.01</f>
        <v>1.4295938162979636</v>
      </c>
      <c r="AZ152" s="303">
        <f>INDEX($A$145:$H$158,MATCH($L152,$B$145:$B$158,0),MATCH($AO$144,$A$145:$H$145,0))*고양시_Modal_split!N$3 * 0.01</f>
        <v>0.62156252882520169</v>
      </c>
      <c r="BA152" s="207">
        <f>INDEX($A$145:$H$158,MATCH($L152,$B$145:$B$158,0),MATCH($AO$144,$A$145:$H$145,0))*고양시_Modal_split!O$3 * 0.01</f>
        <v>1.1188125518853629</v>
      </c>
      <c r="BB152" s="207">
        <f>INDEX($A$145:$H$158,MATCH($L152,$B$145:$B$158,0),MATCH($AO$144,$A$145:$H$145,0))*고양시_Modal_split!P$3 * 0.01</f>
        <v>621.56252882520164</v>
      </c>
      <c r="BC152" s="207">
        <f>INDEX($A$145:$H$158,MATCH($L152,$B$145:$B$158,0),MATCH($BC$144,$A$145:$H$145,0))*고양시_Modal_split!C$3 * 0.01</f>
        <v>2.7350053651816115E-3</v>
      </c>
      <c r="BD152" s="207">
        <f>INDEX($A$145:$H$158,MATCH($L152,$B$145:$B$158,0),MATCH($BC$144,$A$145:$H$145,0))*고양시_Modal_split!D$3 * 0.01</f>
        <v>0.45938322258746861</v>
      </c>
      <c r="BE152" s="207">
        <f>INDEX($A$145:$H$158,MATCH($L152,$B$145:$B$158,0),MATCH($BC$144,$A$145:$H$145,0))*고양시_Modal_split!E$3 * 0.01</f>
        <v>5.5579216171012032E-2</v>
      </c>
      <c r="BF152" s="207">
        <f>INDEX($A$145:$H$158,MATCH($L152,$B$145:$B$158,0),MATCH($BC$144,$A$145:$H$145,0))*고양시_Modal_split!F$3 * 0.01</f>
        <v>8.9571425709697797E-2</v>
      </c>
      <c r="BG152" s="207">
        <f>INDEX($A$145:$H$158,MATCH($L152,$B$145:$B$158,0),MATCH($BC$144,$A$145:$H$145,0))*고양시_Modal_split!G$3 * 0.01</f>
        <v>8.9864461998824391E-3</v>
      </c>
      <c r="BH152" s="207">
        <f>INDEX($A$145:$H$158,MATCH($L152,$B$145:$B$158,0),MATCH($BC$144,$A$145:$H$145,0))*고양시_Modal_split!H$3 * 0.01</f>
        <v>9.7678763042200438E-5</v>
      </c>
      <c r="BI152" s="207">
        <f>INDEX($A$145:$H$158,MATCH($L152,$B$145:$B$158,0),MATCH($BC$144,$A$145:$H$145,0))*고양시_Modal_split!I$3 * 0.01</f>
        <v>2.7154696125731716E-2</v>
      </c>
      <c r="BJ152" s="207">
        <f>INDEX($A$145:$H$158,MATCH($L152,$B$145:$B$158,0),MATCH($BC$144,$A$145:$H$145,0))*고양시_Modal_split!J$3 * 0.01</f>
        <v>0.2973341547004581</v>
      </c>
      <c r="BK152" s="207">
        <f>INDEX($A$145:$H$158,MATCH($L152,$B$145:$B$158,0),MATCH($BC$144,$A$145:$H$145,0))*고양시_Modal_split!K$3 * 0.01</f>
        <v>1.4651814456330063E-3</v>
      </c>
      <c r="BL152" s="207">
        <f>INDEX($A$145:$H$158,MATCH($L152,$B$145:$B$158,0),MATCH($BC$144,$A$145:$H$145,0))*고양시_Modal_split!L$3 * 0.01</f>
        <v>2.9498986438744532E-2</v>
      </c>
      <c r="BM152" s="207">
        <f>INDEX($A$145:$H$158,MATCH($L152,$B$145:$B$158,0),MATCH($BC$144,$A$145:$H$145,0))*고양시_Modal_split!M$3 * 0.01</f>
        <v>2.2466115499706098E-3</v>
      </c>
      <c r="BN152" s="207">
        <f>INDEX($A$145:$H$158,MATCH($L152,$B$145:$B$158,0),MATCH($BC$144,$A$145:$H$145,0))*고양시_Modal_split!N$3 * 0.01</f>
        <v>9.7678763042200432E-4</v>
      </c>
      <c r="BO152" s="207">
        <f>INDEX($A$145:$H$158,MATCH($L152,$B$145:$B$158,0),MATCH($BC$144,$A$145:$H$145,0))*고양시_Modal_split!O$3 * 0.01</f>
        <v>1.7582177347596076E-3</v>
      </c>
      <c r="BP152" s="207">
        <f>INDEX($A$145:$H$158,MATCH($L152,$B$145:$B$158,0),MATCH($BC$144,$A$145:$H$145,0))*고양시_Modal_split!P$3 * 0.01</f>
        <v>0.97678763042200423</v>
      </c>
      <c r="BQ152" s="207">
        <f>INDEX($A$145:$H$158,MATCH($L152,$B$145:$B$158,0),MATCH($BQ$144,$A$145:$H$145,0))*고양시_Modal_split!C$3 * 0.01</f>
        <v>1.0332242490686091E-2</v>
      </c>
      <c r="BR152" s="207">
        <f>INDEX($A$145:$H$158,MATCH($L152,$B$145:$B$158,0),MATCH($BQ$144,$A$145:$H$145,0))*고양시_Modal_split!D$3 * 0.01</f>
        <v>1.7354477297748818</v>
      </c>
      <c r="BS152" s="207">
        <f>INDEX($A$145:$H$158,MATCH($L152,$B$145:$B$158,0),MATCH($BQ$144,$A$145:$H$145,0))*고양시_Modal_split!E$3 * 0.01</f>
        <v>0.20996592775715661</v>
      </c>
      <c r="BT152" s="207">
        <f>INDEX($A$145:$H$158,MATCH($L152,$B$145:$B$158,0),MATCH($BQ$144,$A$145:$H$145,0))*고양시_Modal_split!F$3 * 0.01</f>
        <v>0.33838094156996951</v>
      </c>
      <c r="BU152" s="207">
        <f>INDEX($A$145:$H$158,MATCH($L152,$B$145:$B$158,0),MATCH($BQ$144,$A$145:$H$145,0))*고양시_Modal_split!G$3 * 0.01</f>
        <v>3.3948796755111442E-2</v>
      </c>
      <c r="BV152" s="207">
        <f>INDEX($A$145:$H$158,MATCH($L152,$B$145:$B$158,0),MATCH($BQ$144,$A$145:$H$145,0))*고양시_Modal_split!H$3 * 0.01</f>
        <v>3.6900866038164616E-4</v>
      </c>
      <c r="BW152" s="207">
        <f>INDEX($A$145:$H$158,MATCH($L152,$B$145:$B$158,0),MATCH($BQ$144,$A$145:$H$145,0))*고양시_Modal_split!I$3 * 0.01</f>
        <v>0.10258440758609762</v>
      </c>
      <c r="BX152" s="207">
        <f>INDEX($A$145:$H$158,MATCH($L152,$B$145:$B$158,0),MATCH($BQ$144,$A$145:$H$145,0))*고양시_Modal_split!J$3 * 0.01</f>
        <v>1.1232623622017308</v>
      </c>
      <c r="BY152" s="207">
        <f>INDEX($A$145:$H$158,MATCH($L152,$B$145:$B$158,0),MATCH($BQ$144,$A$145:$H$145,0))*고양시_Modal_split!K$3 * 0.01</f>
        <v>5.535129905724692E-3</v>
      </c>
      <c r="BZ152" s="207">
        <f>INDEX($A$145:$H$158,MATCH($L152,$B$145:$B$158,0),MATCH($BQ$144,$A$145:$H$145,0))*고양시_Modal_split!L$3 * 0.01</f>
        <v>0.11144061543525713</v>
      </c>
      <c r="CA152" s="207">
        <f>INDEX($A$145:$H$158,MATCH($L152,$B$145:$B$158,0),MATCH($BQ$144,$A$145:$H$145,0))*고양시_Modal_split!M$3 * 0.01</f>
        <v>8.4871991887778605E-3</v>
      </c>
      <c r="CB152" s="207">
        <f>INDEX($A$145:$H$158,MATCH($L152,$B$145:$B$158,0),MATCH($BQ$144,$A$145:$H$145,0))*고양시_Modal_split!N$3 * 0.01</f>
        <v>3.6900866038164616E-3</v>
      </c>
      <c r="CC152" s="207">
        <f>INDEX($A$145:$H$158,MATCH($L152,$B$145:$B$158,0),MATCH($BQ$144,$A$145:$H$145,0))*고양시_Modal_split!O$3 * 0.01</f>
        <v>6.6421558868696301E-3</v>
      </c>
      <c r="CD152" s="207">
        <f>INDEX($A$145:$H$158,MATCH($L152,$B$145:$B$158,0),MATCH($BQ$144,$A$145:$H$145,0))*고양시_Modal_split!P$3 * 0.01</f>
        <v>3.6900866038164613</v>
      </c>
      <c r="CE152" s="304">
        <f t="shared" si="84"/>
        <v>36.28258117449932</v>
      </c>
      <c r="CF152" s="304">
        <f t="shared" si="64"/>
        <v>6094.1778308453695</v>
      </c>
      <c r="CG152" s="304">
        <f t="shared" si="65"/>
        <v>737.31388172464699</v>
      </c>
      <c r="CH152" s="304">
        <f t="shared" si="66"/>
        <v>1188.2545334648532</v>
      </c>
      <c r="CI152" s="304">
        <f t="shared" si="67"/>
        <v>119.21419528764066</v>
      </c>
      <c r="CJ152" s="304">
        <f t="shared" si="68"/>
        <v>1.2958064705178332</v>
      </c>
      <c r="CK152" s="304">
        <f t="shared" si="69"/>
        <v>360.23419880395761</v>
      </c>
      <c r="CL152" s="304">
        <f t="shared" si="70"/>
        <v>3944.4348962562844</v>
      </c>
      <c r="CM152" s="304">
        <f t="shared" si="71"/>
        <v>19.437097057767499</v>
      </c>
      <c r="CN152" s="304">
        <f t="shared" si="72"/>
        <v>391.33355409638568</v>
      </c>
      <c r="CO152" s="304">
        <f t="shared" si="73"/>
        <v>29.803548821910166</v>
      </c>
      <c r="CP152" s="304">
        <f t="shared" si="74"/>
        <v>12.958064705178332</v>
      </c>
      <c r="CQ152" s="304">
        <f t="shared" si="75"/>
        <v>23.324516469320997</v>
      </c>
      <c r="CR152" s="304">
        <f t="shared" si="76"/>
        <v>12958.064705178331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628.64406471939867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5.2000341839531939E-3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1.4456095031389875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40.367958227781926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3613.8870851778643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3.7633711221114162E-2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10.462171719469737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232.06334248856373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224.862197928071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2.1589528614977481E-3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0.60018889549637389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14.439375669631609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0.33778178131431513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3.3928017729142217E-6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9.4319889287015337E-4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2.1690431204959212E-2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1.3773394680753031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1.2817251142120395E-5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3.5631958175094693E-3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8.84449328851247E-2</v>
      </c>
      <c r="DR152" s="270">
        <f t="shared" si="86"/>
        <v>4469.1084690747239</v>
      </c>
      <c r="DS152" s="270">
        <f t="shared" si="77"/>
        <v>4.5008908319480137E-2</v>
      </c>
      <c r="DT152" s="270">
        <f t="shared" si="78"/>
        <v>12.512476512815477</v>
      </c>
      <c r="DU152" s="270">
        <f t="shared" si="79"/>
        <v>286.98081175006735</v>
      </c>
      <c r="DW152" s="278"/>
      <c r="DX152" s="278" t="s">
        <v>301</v>
      </c>
      <c r="DY152" s="281">
        <f t="shared" si="87"/>
        <v>4756.0892808247909</v>
      </c>
      <c r="DZ152" s="281">
        <f t="shared" si="88"/>
        <v>12.557485421134956</v>
      </c>
      <c r="EB152" s="278"/>
      <c r="EC152" s="278" t="s">
        <v>301</v>
      </c>
      <c r="ED152" s="281">
        <f t="shared" si="89"/>
        <v>4756.0892808247909</v>
      </c>
      <c r="EE152" s="281">
        <f t="shared" si="80"/>
        <v>12.557485421134956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28.833187778785081</v>
      </c>
      <c r="ER152" s="308">
        <f t="shared" si="91"/>
        <v>7.6128161983147327E-2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28.011441927089706</v>
      </c>
      <c r="EZ152" s="422">
        <f t="shared" si="81"/>
        <v>7.3958509366627637E-2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28.011441927089706</v>
      </c>
      <c r="FJ152" s="308">
        <f t="shared" si="83"/>
        <v>7.3958509366627637E-2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17.840454978811191</v>
      </c>
      <c r="D153" s="400">
        <f>$AB68*KTDB_TripDistribution_2050!U$12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129.11502251230436</v>
      </c>
      <c r="E153" s="400">
        <f>$AB68*KTDB_TripDistribution_2050!V$12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7.4070092550131736</v>
      </c>
      <c r="F153" s="400">
        <f>$AB68*KTDB_TripDistribution_2050!W$12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1.1640140264557116E-2</v>
      </c>
      <c r="G153" s="400">
        <f>$AB68*KTDB_TripDistribution_2050!X$12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4.3973863221660213E-2</v>
      </c>
      <c r="H153" s="400">
        <f>$AB68*KTDB_TripDistribution_2050!Y$12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154.41810074961495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4.9953273940671332E-2</v>
      </c>
      <c r="N153" s="206">
        <f>INDEX($A$145:$H$158,MATCH($L153,$B$145:$B$158,0),MATCH($M$144,$A$145:$H$145,0))*고양시_Modal_split!D$3 * 0.01</f>
        <v>8.3903659765349037</v>
      </c>
      <c r="O153" s="206">
        <f>INDEX($A$145:$H$158,MATCH($L153,$B$145:$B$158,0),MATCH($M$144,$A$145:$H$145,0))*고양시_Modal_split!E$3 * 0.01</f>
        <v>1.0151218882943567</v>
      </c>
      <c r="P153" s="206">
        <f>INDEX($A$145:$H$158,MATCH($L153,$B$145:$B$158,0),MATCH($M$144,$A$145:$H$145,0))*고양시_Modal_split!F$3 * 0.01</f>
        <v>1.6359697215569864</v>
      </c>
      <c r="Q153" s="206">
        <f>INDEX($A$145:$H$158,MATCH($L153,$B$145:$B$158,0),MATCH($M$144,$A$145:$H$145,0))*고양시_Modal_split!G$3 * 0.01</f>
        <v>0.16413218580506297</v>
      </c>
      <c r="R153" s="206">
        <f>INDEX($A$145:$H$158,MATCH($L153,$B$145:$B$158,0),MATCH($M$144,$A$145:$H$145,0))*고양시_Modal_split!H$3 * 0.01</f>
        <v>1.7840454978811191E-3</v>
      </c>
      <c r="S153" s="206">
        <f>INDEX($A$145:$H$158,MATCH($L153,$B$145:$B$158,0),MATCH($M$144,$A$145:$H$145,0))*고양시_Modal_split!I$3 * 0.01</f>
        <v>0.49596464841095106</v>
      </c>
      <c r="T153" s="206">
        <f>INDEX($A$145:$H$158,MATCH($L153,$B$145:$B$158,0),MATCH($M$144,$A$145:$H$145,0))*고양시_Modal_split!J$3 * 0.01</f>
        <v>5.4306344955501267</v>
      </c>
      <c r="U153" s="206">
        <f>INDEX($A$145:$H$158,MATCH($L153,$B$145:$B$158,0),MATCH($M$144,$A$145:$H$145,0))*고양시_Modal_split!K$3 * 0.01</f>
        <v>2.6760682468216786E-2</v>
      </c>
      <c r="V153" s="206">
        <f>INDEX($A$145:$H$158,MATCH($L153,$B$145:$B$158,0),MATCH($M$144,$A$145:$H$145,0))*고양시_Modal_split!L$3 * 0.01</f>
        <v>0.53878174036009796</v>
      </c>
      <c r="W153" s="206">
        <f>INDEX($A$145:$H$158,MATCH($L153,$B$145:$B$158,0),MATCH($M$144,$A$145:$H$145,0))*고양시_Modal_split!M$3 * 0.01</f>
        <v>4.1033046451265744E-2</v>
      </c>
      <c r="X153" s="206">
        <f>INDEX($A$145:$H$158,MATCH($L153,$B$145:$B$158,0),MATCH($M$144,$A$145:$H$145,0))*고양시_Modal_split!N$3 * 0.01</f>
        <v>1.7840454978811194E-2</v>
      </c>
      <c r="Y153" s="206">
        <f>INDEX($A$145:$H$158,MATCH($L153,$B$145:$B$158,0),MATCH($M$144,$A$145:$H$145,0))*고양시_Modal_split!O$3 * 0.01</f>
        <v>3.2112818961860141E-2</v>
      </c>
      <c r="Z153" s="209">
        <f>INDEX($A$145:$H$158,MATCH($L153,$B$145:$B$158,0),MATCH($M$144,$A$145:$H$145,0))*고양시_Modal_split!P$3 * 0.01</f>
        <v>17.840454978811191</v>
      </c>
      <c r="AA153" s="207">
        <f>INDEX($A$145:$H$158,MATCH($L153,$B$145:$B$158,0),MATCH($AA$144,$A$145:$H$145,0))*고양시_Modal_split!C$3 * 0.01</f>
        <v>0.36152206303445217</v>
      </c>
      <c r="AB153" s="207">
        <f>INDEX($A$145:$H$158,MATCH($L153,$B$145:$B$158,0),MATCH($AA$144,$A$145:$H$145,0))*고양시_Modal_split!D$3 * 0.01</f>
        <v>60.722795087536745</v>
      </c>
      <c r="AC153" s="207">
        <f>INDEX($A$145:$H$158,MATCH($L153,$B$145:$B$158,0),MATCH($AA$144,$A$145:$H$145,0))*고양시_Modal_split!E$3 * 0.01</f>
        <v>7.3466447809501174</v>
      </c>
      <c r="AD153" s="207">
        <f>INDEX($A$145:$H$158,MATCH($L153,$B$145:$B$158,0),MATCH($AA$144,$A$145:$H$145,0))*고양시_Modal_split!F$3 * 0.01</f>
        <v>11.83984756437831</v>
      </c>
      <c r="AE153" s="207">
        <f>INDEX($A$145:$H$158,MATCH($L153,$B$145:$B$158,0),MATCH($AA$144,$A$145:$H$145,0))*고양시_Modal_split!G$3 * 0.01</f>
        <v>1.1878582071132</v>
      </c>
      <c r="AF153" s="207">
        <f>INDEX($A$145:$H$158,MATCH($L153,$B$145:$B$158,0),MATCH($AA$144,$A$145:$H$145,0))*고양시_Modal_split!H$3 * 0.01</f>
        <v>1.2911502251230436E-2</v>
      </c>
      <c r="AG153" s="207">
        <f>INDEX($A$145:$H$158,MATCH($L153,$B$145:$B$158,0),MATCH($AA$144,$A$145:$H$145,0))*고양시_Modal_split!I$3 * 0.01</f>
        <v>3.5893976258420612</v>
      </c>
      <c r="AH153" s="207">
        <f>INDEX($A$145:$H$158,MATCH($L153,$B$145:$B$158,0),MATCH($AA$144,$A$145:$H$145,0))*고양시_Modal_split!J$3 * 0.01</f>
        <v>39.302612852745455</v>
      </c>
      <c r="AI153" s="207">
        <f>INDEX($A$145:$H$158,MATCH($L153,$B$145:$B$158,0),MATCH($AA$144,$A$145:$H$145,0))*고양시_Modal_split!K$3 * 0.01</f>
        <v>0.19367253376845653</v>
      </c>
      <c r="AJ153" s="207">
        <f>INDEX($A$145:$H$158,MATCH($L153,$B$145:$B$158,0),MATCH($AA$144,$A$145:$H$145,0))*고양시_Modal_split!L$3 * 0.01</f>
        <v>3.8992736798715919</v>
      </c>
      <c r="AK153" s="207">
        <f>INDEX($A$145:$H$158,MATCH($L153,$B$145:$B$158,0),MATCH($AA$144,$A$145:$H$145,0))*고양시_Modal_split!M$3 * 0.01</f>
        <v>0.2969645517783</v>
      </c>
      <c r="AL153" s="207">
        <f>INDEX($A$145:$H$158,MATCH($L153,$B$145:$B$158,0),MATCH($AA$144,$A$145:$H$145,0))*고양시_Modal_split!N$3 * 0.01</f>
        <v>0.12911502251230439</v>
      </c>
      <c r="AM153" s="207">
        <f>INDEX($A$145:$H$158,MATCH($L153,$B$145:$B$158,0),MATCH($AA$144,$A$145:$H$145,0))*고양시_Modal_split!O$3 * 0.01</f>
        <v>0.23240704052214786</v>
      </c>
      <c r="AN153" s="207">
        <f>INDEX($A$145:$H$158,MATCH($L153,$B$145:$B$158,0),MATCH($AA$144,$A$145:$H$145,0))*고양시_Modal_split!P$3 * 0.01</f>
        <v>129.11502251230436</v>
      </c>
      <c r="AO153" s="303">
        <f>INDEX($A$145:$H$158,MATCH($L153,$B$145:$B$158,0),MATCH($AO$144,$A$145:$H$145,0))*고양시_Modal_split!C$3 * 0.01</f>
        <v>2.0739625914036885E-2</v>
      </c>
      <c r="AP153" s="303">
        <f>INDEX($A$145:$H$158,MATCH($L153,$B$145:$B$158,0),MATCH($AO$144,$A$145:$H$145,0))*고양시_Modal_split!D$3 * 0.01</f>
        <v>3.4835164526326956</v>
      </c>
      <c r="AQ153" s="303">
        <f>INDEX($A$145:$H$158,MATCH($L153,$B$145:$B$158,0),MATCH($AO$144,$A$145:$H$145,0))*고양시_Modal_split!E$3 * 0.01</f>
        <v>0.42145882661024958</v>
      </c>
      <c r="AR153" s="303">
        <f>INDEX($A$145:$H$158,MATCH($L153,$B$145:$B$158,0),MATCH($AO$144,$A$145:$H$145,0))*고양시_Modal_split!F$3 * 0.01</f>
        <v>0.67922274868470811</v>
      </c>
      <c r="AS153" s="303">
        <f>INDEX($A$145:$H$158,MATCH($L153,$B$145:$B$158,0),MATCH($AO$144,$A$145:$H$145,0))*고양시_Modal_split!G$3 * 0.01</f>
        <v>6.8144485146121203E-2</v>
      </c>
      <c r="AT153" s="303">
        <f>INDEX($A$145:$H$158,MATCH($L153,$B$145:$B$158,0),MATCH($AO$144,$A$145:$H$145,0))*고양시_Modal_split!H$3 * 0.01</f>
        <v>7.4070092550131735E-4</v>
      </c>
      <c r="AU153" s="303">
        <f>INDEX($A$145:$H$158,MATCH($L153,$B$145:$B$158,0),MATCH($AO$144,$A$145:$H$145,0))*고양시_Modal_split!I$3 * 0.01</f>
        <v>0.20591485728936623</v>
      </c>
      <c r="AV153" s="303">
        <f>INDEX($A$145:$H$158,MATCH($L153,$B$145:$B$158,0),MATCH($AO$144,$A$145:$H$145,0))*고양시_Modal_split!J$3 * 0.01</f>
        <v>2.2546936172260099</v>
      </c>
      <c r="AW153" s="303">
        <f>INDEX($A$145:$H$158,MATCH($L153,$B$145:$B$158,0),MATCH($AO$144,$A$145:$H$145,0))*고양시_Modal_split!K$3 * 0.01</f>
        <v>1.1110513882519759E-2</v>
      </c>
      <c r="AX153" s="303">
        <f>INDEX($A$145:$H$158,MATCH($L153,$B$145:$B$158,0),MATCH($AO$144,$A$145:$H$145,0))*고양시_Modal_split!L$3 * 0.01</f>
        <v>0.22369167950139784</v>
      </c>
      <c r="AY153" s="303">
        <f>INDEX($A$145:$H$158,MATCH($L153,$B$145:$B$158,0),MATCH($AO$144,$A$145:$H$145,0))*고양시_Modal_split!M$3 * 0.01</f>
        <v>1.7036121286530301E-2</v>
      </c>
      <c r="AZ153" s="303">
        <f>INDEX($A$145:$H$158,MATCH($L153,$B$145:$B$158,0),MATCH($AO$144,$A$145:$H$145,0))*고양시_Modal_split!N$3 * 0.01</f>
        <v>7.4070092550131738E-3</v>
      </c>
      <c r="BA153" s="207">
        <f>INDEX($A$145:$H$158,MATCH($L153,$B$145:$B$158,0),MATCH($AO$144,$A$145:$H$145,0))*고양시_Modal_split!O$3 * 0.01</f>
        <v>1.3332616659023713E-2</v>
      </c>
      <c r="BB153" s="207">
        <f>INDEX($A$145:$H$158,MATCH($L153,$B$145:$B$158,0),MATCH($AO$144,$A$145:$H$145,0))*고양시_Modal_split!P$3 * 0.01</f>
        <v>7.4070092550131736</v>
      </c>
      <c r="BC153" s="207">
        <f>INDEX($A$145:$H$158,MATCH($L153,$B$145:$B$158,0),MATCH($BC$144,$A$145:$H$145,0))*고양시_Modal_split!C$3 * 0.01</f>
        <v>3.2592392740759919E-5</v>
      </c>
      <c r="BD153" s="207">
        <f>INDEX($A$145:$H$158,MATCH($L153,$B$145:$B$158,0),MATCH($BC$144,$A$145:$H$145,0))*고양시_Modal_split!D$3 * 0.01</f>
        <v>5.4743579664212122E-3</v>
      </c>
      <c r="BE153" s="207">
        <f>INDEX($A$145:$H$158,MATCH($L153,$B$145:$B$158,0),MATCH($BC$144,$A$145:$H$145,0))*고양시_Modal_split!E$3 * 0.01</f>
        <v>6.6232398105329983E-4</v>
      </c>
      <c r="BF153" s="207">
        <f>INDEX($A$145:$H$158,MATCH($L153,$B$145:$B$158,0),MATCH($BC$144,$A$145:$H$145,0))*고양시_Modal_split!F$3 * 0.01</f>
        <v>1.0674008622598877E-3</v>
      </c>
      <c r="BG153" s="207">
        <f>INDEX($A$145:$H$158,MATCH($L153,$B$145:$B$158,0),MATCH($BC$144,$A$145:$H$145,0))*고양시_Modal_split!G$3 * 0.01</f>
        <v>1.0708929043392546E-4</v>
      </c>
      <c r="BH153" s="207">
        <f>INDEX($A$145:$H$158,MATCH($L153,$B$145:$B$158,0),MATCH($BC$144,$A$145:$H$145,0))*고양시_Modal_split!H$3 * 0.01</f>
        <v>1.1640140264557116E-6</v>
      </c>
      <c r="BI153" s="207">
        <f>INDEX($A$145:$H$158,MATCH($L153,$B$145:$B$158,0),MATCH($BC$144,$A$145:$H$145,0))*고양시_Modal_split!I$3 * 0.01</f>
        <v>3.2359589935468782E-4</v>
      </c>
      <c r="BJ153" s="207">
        <f>INDEX($A$145:$H$158,MATCH($L153,$B$145:$B$158,0),MATCH($BC$144,$A$145:$H$145,0))*고양시_Modal_split!J$3 * 0.01</f>
        <v>3.5432586965311865E-3</v>
      </c>
      <c r="BK153" s="207">
        <f>INDEX($A$145:$H$158,MATCH($L153,$B$145:$B$158,0),MATCH($BC$144,$A$145:$H$145,0))*고양시_Modal_split!K$3 * 0.01</f>
        <v>1.7460210396835674E-5</v>
      </c>
      <c r="BL153" s="207">
        <f>INDEX($A$145:$H$158,MATCH($L153,$B$145:$B$158,0),MATCH($BC$144,$A$145:$H$145,0))*고양시_Modal_split!L$3 * 0.01</f>
        <v>3.5153223598962486E-4</v>
      </c>
      <c r="BM153" s="207">
        <f>INDEX($A$145:$H$158,MATCH($L153,$B$145:$B$158,0),MATCH($BC$144,$A$145:$H$145,0))*고양시_Modal_split!M$3 * 0.01</f>
        <v>2.6772322608481366E-5</v>
      </c>
      <c r="BN153" s="207">
        <f>INDEX($A$145:$H$158,MATCH($L153,$B$145:$B$158,0),MATCH($BC$144,$A$145:$H$145,0))*고양시_Modal_split!N$3 * 0.01</f>
        <v>1.1640140264557117E-5</v>
      </c>
      <c r="BO153" s="207">
        <f>INDEX($A$145:$H$158,MATCH($L153,$B$145:$B$158,0),MATCH($BC$144,$A$145:$H$145,0))*고양시_Modal_split!O$3 * 0.01</f>
        <v>2.0952252476202809E-5</v>
      </c>
      <c r="BP153" s="207">
        <f>INDEX($A$145:$H$158,MATCH($L153,$B$145:$B$158,0),MATCH($BC$144,$A$145:$H$145,0))*고양시_Modal_split!P$3 * 0.01</f>
        <v>1.1640140264557116E-2</v>
      </c>
      <c r="BQ153" s="207">
        <f>INDEX($A$145:$H$158,MATCH($L153,$B$145:$B$158,0),MATCH($BQ$144,$A$145:$H$145,0))*고양시_Modal_split!C$3 * 0.01</f>
        <v>1.2312681702064858E-4</v>
      </c>
      <c r="BR153" s="207">
        <f>INDEX($A$145:$H$158,MATCH($L153,$B$145:$B$158,0),MATCH($BQ$144,$A$145:$H$145,0))*고양시_Modal_split!D$3 * 0.01</f>
        <v>2.06809078731468E-2</v>
      </c>
      <c r="BS153" s="207">
        <f>INDEX($A$145:$H$158,MATCH($L153,$B$145:$B$158,0),MATCH($BQ$144,$A$145:$H$145,0))*고양시_Modal_split!E$3 * 0.01</f>
        <v>2.5021128173124659E-3</v>
      </c>
      <c r="BT153" s="207">
        <f>INDEX($A$145:$H$158,MATCH($L153,$B$145:$B$158,0),MATCH($BQ$144,$A$145:$H$145,0))*고양시_Modal_split!F$3 * 0.01</f>
        <v>4.0324032574262413E-3</v>
      </c>
      <c r="BU153" s="207">
        <f>INDEX($A$145:$H$158,MATCH($L153,$B$145:$B$158,0),MATCH($BQ$144,$A$145:$H$145,0))*고양시_Modal_split!G$3 * 0.01</f>
        <v>4.0455954163927393E-4</v>
      </c>
      <c r="BV153" s="207">
        <f>INDEX($A$145:$H$158,MATCH($L153,$B$145:$B$158,0),MATCH($BQ$144,$A$145:$H$145,0))*고양시_Modal_split!H$3 * 0.01</f>
        <v>4.3973863221660216E-6</v>
      </c>
      <c r="BW153" s="207">
        <f>INDEX($A$145:$H$158,MATCH($L153,$B$145:$B$158,0),MATCH($BQ$144,$A$145:$H$145,0))*고양시_Modal_split!I$3 * 0.01</f>
        <v>1.2224733975621537E-3</v>
      </c>
      <c r="BX153" s="207">
        <f>INDEX($A$145:$H$158,MATCH($L153,$B$145:$B$158,0),MATCH($BQ$144,$A$145:$H$145,0))*고양시_Modal_split!J$3 * 0.01</f>
        <v>1.3385643964673372E-2</v>
      </c>
      <c r="BY153" s="207">
        <f>INDEX($A$145:$H$158,MATCH($L153,$B$145:$B$158,0),MATCH($BQ$144,$A$145:$H$145,0))*고양시_Modal_split!K$3 * 0.01</f>
        <v>6.596079483249031E-5</v>
      </c>
      <c r="BZ153" s="207">
        <f>INDEX($A$145:$H$158,MATCH($L153,$B$145:$B$158,0),MATCH($BQ$144,$A$145:$H$145,0))*고양시_Modal_split!L$3 * 0.01</f>
        <v>1.3280106692941385E-3</v>
      </c>
      <c r="CA153" s="207">
        <f>INDEX($A$145:$H$158,MATCH($L153,$B$145:$B$158,0),MATCH($BQ$144,$A$145:$H$145,0))*고양시_Modal_split!M$3 * 0.01</f>
        <v>1.0113988540981848E-4</v>
      </c>
      <c r="CB153" s="207">
        <f>INDEX($A$145:$H$158,MATCH($L153,$B$145:$B$158,0),MATCH($BQ$144,$A$145:$H$145,0))*고양시_Modal_split!N$3 * 0.01</f>
        <v>4.3973863221660216E-5</v>
      </c>
      <c r="CC153" s="207">
        <f>INDEX($A$145:$H$158,MATCH($L153,$B$145:$B$158,0),MATCH($BQ$144,$A$145:$H$145,0))*고양시_Modal_split!O$3 * 0.01</f>
        <v>7.9152953798988375E-5</v>
      </c>
      <c r="CD153" s="207">
        <f>INDEX($A$145:$H$158,MATCH($L153,$B$145:$B$158,0),MATCH($BQ$144,$A$145:$H$145,0))*고양시_Modal_split!P$3 * 0.01</f>
        <v>4.3973863221660213E-2</v>
      </c>
      <c r="CE153" s="304">
        <f t="shared" si="84"/>
        <v>0.43237068209892182</v>
      </c>
      <c r="CF153" s="304">
        <f t="shared" si="64"/>
        <v>72.62283278254391</v>
      </c>
      <c r="CG153" s="304">
        <f t="shared" si="65"/>
        <v>8.7863899326530905</v>
      </c>
      <c r="CH153" s="304">
        <f t="shared" si="66"/>
        <v>14.16013983873969</v>
      </c>
      <c r="CI153" s="304">
        <f t="shared" si="67"/>
        <v>1.4206465268964577</v>
      </c>
      <c r="CJ153" s="304">
        <f t="shared" si="68"/>
        <v>1.5441810074961494E-2</v>
      </c>
      <c r="CK153" s="304">
        <f t="shared" si="69"/>
        <v>4.2928232008392957</v>
      </c>
      <c r="CL153" s="304">
        <f t="shared" si="70"/>
        <v>47.004869868182794</v>
      </c>
      <c r="CM153" s="304">
        <f t="shared" si="71"/>
        <v>0.23162715112442239</v>
      </c>
      <c r="CN153" s="304">
        <f t="shared" si="72"/>
        <v>4.6634266426383713</v>
      </c>
      <c r="CO153" s="304">
        <f t="shared" si="73"/>
        <v>0.35516163172411441</v>
      </c>
      <c r="CP153" s="304">
        <f t="shared" si="74"/>
        <v>0.15441810074961498</v>
      </c>
      <c r="CQ153" s="304">
        <f t="shared" si="75"/>
        <v>0.27795258134930695</v>
      </c>
      <c r="CR153" s="304">
        <f t="shared" si="76"/>
        <v>154.41810074961492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7.4913981933347351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6.1967540739184411E-5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1.7226976325493266E-2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0.48105512532151601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43.065812118820389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4.4847176975444376E-4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0.12467515199173537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2.7654423261500654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2.6796280404866888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2.572771536996587E-5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7.1523048728505123E-3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0.17207052269338294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4.0252632106038324E-3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4.0431192304818049E-8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1.1239871460739417E-5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2.5847958528648886E-4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1.6413418946941906E-2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1.5274005981820151E-7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4.2461736629460011E-5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1.0539767216620147E-3</v>
      </c>
      <c r="DR153" s="270">
        <f t="shared" si="86"/>
        <v>53.257277034799351</v>
      </c>
      <c r="DS153" s="270">
        <f t="shared" si="77"/>
        <v>5.3636019711571714E-4</v>
      </c>
      <c r="DT153" s="270">
        <f t="shared" si="78"/>
        <v>0.14910813479816937</v>
      </c>
      <c r="DU153" s="270">
        <f t="shared" si="79"/>
        <v>3.4198804304719128</v>
      </c>
      <c r="DW153" s="278"/>
      <c r="DX153" s="278" t="s">
        <v>302</v>
      </c>
      <c r="DY153" s="281">
        <f t="shared" si="87"/>
        <v>56.677157465271264</v>
      </c>
      <c r="DZ153" s="281">
        <f t="shared" si="88"/>
        <v>0.14964449499528509</v>
      </c>
      <c r="EB153" s="278"/>
      <c r="EC153" s="278" t="s">
        <v>302</v>
      </c>
      <c r="ED153" s="281">
        <f t="shared" si="89"/>
        <v>56.677157465271264</v>
      </c>
      <c r="EE153" s="281">
        <f t="shared" si="80"/>
        <v>0.14964449499528509</v>
      </c>
      <c r="EL153" s="306" t="s">
        <v>667</v>
      </c>
      <c r="EM153" s="306" t="s">
        <v>568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543.50524602687756</v>
      </c>
      <c r="ER153" s="308">
        <f t="shared" si="91"/>
        <v>1.4350149461679775</v>
      </c>
      <c r="ET153" s="420" t="s">
        <v>667</v>
      </c>
      <c r="EU153" s="420" t="s">
        <v>568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528.01534651511156</v>
      </c>
      <c r="EZ153" s="422">
        <f t="shared" si="81"/>
        <v>1.3941170202021902</v>
      </c>
      <c r="FA153">
        <v>0</v>
      </c>
      <c r="FD153" s="306" t="s">
        <v>667</v>
      </c>
      <c r="FE153" s="306" t="s">
        <v>568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528.01534651511156</v>
      </c>
      <c r="FJ153" s="308">
        <f t="shared" si="83"/>
        <v>1.3941170202021902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31.571883883785407</v>
      </c>
      <c r="D154" s="400">
        <f>$AB69*KTDB_TripDistribution_2050!U$12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228.49218269670186</v>
      </c>
      <c r="E154" s="400">
        <f>$AB69*KTDB_TripDistribution_2050!V$12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13.108030955664717</v>
      </c>
      <c r="F154" s="400">
        <f>$AB69*KTDB_TripDistribution_2050!W$12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2.0599315278676884E-2</v>
      </c>
      <c r="G154" s="400">
        <f>$AB69*KTDB_TripDistribution_2050!X$12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7.781963549722376E-2</v>
      </c>
      <c r="H154" s="400">
        <f>$AB69*KTDB_TripDistribution_2050!Y$12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273.27051648692799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8.8401274874599131E-2</v>
      </c>
      <c r="N154" s="206">
        <f>INDEX($A$145:$H$158,MATCH($L154,$B$145:$B$158,0),MATCH($M$144,$A$145:$H$145,0))*고양시_Modal_split!D$3 * 0.01</f>
        <v>14.848256990544279</v>
      </c>
      <c r="O154" s="206">
        <f>INDEX($A$145:$H$158,MATCH($L154,$B$145:$B$158,0),MATCH($M$144,$A$145:$H$145,0))*고양시_Modal_split!E$3 * 0.01</f>
        <v>1.7964401929873897</v>
      </c>
      <c r="P154" s="206">
        <f>INDEX($A$145:$H$158,MATCH($L154,$B$145:$B$158,0),MATCH($M$144,$A$145:$H$145,0))*고양시_Modal_split!F$3 * 0.01</f>
        <v>2.8951417521431217</v>
      </c>
      <c r="Q154" s="206">
        <f>INDEX($A$145:$H$158,MATCH($L154,$B$145:$B$158,0),MATCH($M$144,$A$145:$H$145,0))*고양시_Modal_split!G$3 * 0.01</f>
        <v>0.29046133173082572</v>
      </c>
      <c r="R154" s="206">
        <f>INDEX($A$145:$H$158,MATCH($L154,$B$145:$B$158,0),MATCH($M$144,$A$145:$H$145,0))*고양시_Modal_split!H$3 * 0.01</f>
        <v>3.1571883883785407E-3</v>
      </c>
      <c r="S154" s="206">
        <f>INDEX($A$145:$H$158,MATCH($L154,$B$145:$B$158,0),MATCH($M$144,$A$145:$H$145,0))*고양시_Modal_split!I$3 * 0.01</f>
        <v>0.87769837196923439</v>
      </c>
      <c r="T154" s="206">
        <f>INDEX($A$145:$H$158,MATCH($L154,$B$145:$B$158,0),MATCH($M$144,$A$145:$H$145,0))*고양시_Modal_split!J$3 * 0.01</f>
        <v>9.6104814542242796</v>
      </c>
      <c r="U154" s="206">
        <f>INDEX($A$145:$H$158,MATCH($L154,$B$145:$B$158,0),MATCH($M$144,$A$145:$H$145,0))*고양시_Modal_split!K$3 * 0.01</f>
        <v>4.7357825825678115E-2</v>
      </c>
      <c r="V154" s="206">
        <f>INDEX($A$145:$H$158,MATCH($L154,$B$145:$B$158,0),MATCH($M$144,$A$145:$H$145,0))*고양시_Modal_split!L$3 * 0.01</f>
        <v>0.95347089329031931</v>
      </c>
      <c r="W154" s="206">
        <f>INDEX($A$145:$H$158,MATCH($L154,$B$145:$B$158,0),MATCH($M$144,$A$145:$H$145,0))*고양시_Modal_split!M$3 * 0.01</f>
        <v>7.2615332932706431E-2</v>
      </c>
      <c r="X154" s="206">
        <f>INDEX($A$145:$H$158,MATCH($L154,$B$145:$B$158,0),MATCH($M$144,$A$145:$H$145,0))*고양시_Modal_split!N$3 * 0.01</f>
        <v>3.1571883883785408E-2</v>
      </c>
      <c r="Y154" s="206">
        <f>INDEX($A$145:$H$158,MATCH($L154,$B$145:$B$158,0),MATCH($M$144,$A$145:$H$145,0))*고양시_Modal_split!O$3 * 0.01</f>
        <v>5.6829390990813737E-2</v>
      </c>
      <c r="Z154" s="209">
        <f>INDEX($A$145:$H$158,MATCH($L154,$B$145:$B$158,0),MATCH($M$144,$A$145:$H$145,0))*고양시_Modal_split!P$3 * 0.01</f>
        <v>31.571883883785407</v>
      </c>
      <c r="AA154" s="207">
        <f>INDEX($A$145:$H$158,MATCH($L154,$B$145:$B$158,0),MATCH($AA$144,$A$145:$H$145,0))*고양시_Modal_split!C$3 * 0.01</f>
        <v>0.63977811155076514</v>
      </c>
      <c r="AB154" s="207">
        <f>INDEX($A$145:$H$158,MATCH($L154,$B$145:$B$158,0),MATCH($AA$144,$A$145:$H$145,0))*고양시_Modal_split!D$3 * 0.01</f>
        <v>107.4598735222589</v>
      </c>
      <c r="AC154" s="207">
        <f>INDEX($A$145:$H$158,MATCH($L154,$B$145:$B$158,0),MATCH($AA$144,$A$145:$H$145,0))*고양시_Modal_split!E$3 * 0.01</f>
        <v>13.001205195442335</v>
      </c>
      <c r="AD154" s="207">
        <f>INDEX($A$145:$H$158,MATCH($L154,$B$145:$B$158,0),MATCH($AA$144,$A$145:$H$145,0))*고양시_Modal_split!F$3 * 0.01</f>
        <v>20.952733153287561</v>
      </c>
      <c r="AE154" s="207">
        <f>INDEX($A$145:$H$158,MATCH($L154,$B$145:$B$158,0),MATCH($AA$144,$A$145:$H$145,0))*고양시_Modal_split!G$3 * 0.01</f>
        <v>2.1021280808096567</v>
      </c>
      <c r="AF154" s="207">
        <f>INDEX($A$145:$H$158,MATCH($L154,$B$145:$B$158,0),MATCH($AA$144,$A$145:$H$145,0))*고양시_Modal_split!H$3 * 0.01</f>
        <v>2.2849218269670186E-2</v>
      </c>
      <c r="AG154" s="207">
        <f>INDEX($A$145:$H$158,MATCH($L154,$B$145:$B$158,0),MATCH($AA$144,$A$145:$H$145,0))*고양시_Modal_split!I$3 * 0.01</f>
        <v>6.3520826789683111</v>
      </c>
      <c r="AH154" s="207">
        <f>INDEX($A$145:$H$158,MATCH($L154,$B$145:$B$158,0),MATCH($AA$144,$A$145:$H$145,0))*고양시_Modal_split!J$3 * 0.01</f>
        <v>69.553020412876052</v>
      </c>
      <c r="AI154" s="207">
        <f>INDEX($A$145:$H$158,MATCH($L154,$B$145:$B$158,0),MATCH($AA$144,$A$145:$H$145,0))*고양시_Modal_split!K$3 * 0.01</f>
        <v>0.34273827404505275</v>
      </c>
      <c r="AJ154" s="207">
        <f>INDEX($A$145:$H$158,MATCH($L154,$B$145:$B$158,0),MATCH($AA$144,$A$145:$H$145,0))*고양시_Modal_split!L$3 * 0.01</f>
        <v>6.9004639174403968</v>
      </c>
      <c r="AK154" s="207">
        <f>INDEX($A$145:$H$158,MATCH($L154,$B$145:$B$158,0),MATCH($AA$144,$A$145:$H$145,0))*고양시_Modal_split!M$3 * 0.01</f>
        <v>0.52553202020241419</v>
      </c>
      <c r="AL154" s="207">
        <f>INDEX($A$145:$H$158,MATCH($L154,$B$145:$B$158,0),MATCH($AA$144,$A$145:$H$145,0))*고양시_Modal_split!N$3 * 0.01</f>
        <v>0.22849218269670191</v>
      </c>
      <c r="AM154" s="207">
        <f>INDEX($A$145:$H$158,MATCH($L154,$B$145:$B$158,0),MATCH($AA$144,$A$145:$H$145,0))*고양시_Modal_split!O$3 * 0.01</f>
        <v>0.41128592885406334</v>
      </c>
      <c r="AN154" s="207">
        <f>INDEX($A$145:$H$158,MATCH($L154,$B$145:$B$158,0),MATCH($AA$144,$A$145:$H$145,0))*고양시_Modal_split!P$3 * 0.01</f>
        <v>228.49218269670186</v>
      </c>
      <c r="AO154" s="303">
        <f>INDEX($A$145:$H$158,MATCH($L154,$B$145:$B$158,0),MATCH($AO$144,$A$145:$H$145,0))*고양시_Modal_split!C$3 * 0.01</f>
        <v>3.67024866758612E-2</v>
      </c>
      <c r="AP154" s="303">
        <f>INDEX($A$145:$H$158,MATCH($L154,$B$145:$B$158,0),MATCH($AO$144,$A$145:$H$145,0))*고양시_Modal_split!D$3 * 0.01</f>
        <v>6.1647069584491172</v>
      </c>
      <c r="AQ154" s="303">
        <f>INDEX($A$145:$H$158,MATCH($L154,$B$145:$B$158,0),MATCH($AO$144,$A$145:$H$145,0))*고양시_Modal_split!E$3 * 0.01</f>
        <v>0.74584696137732243</v>
      </c>
      <c r="AR154" s="303">
        <f>INDEX($A$145:$H$158,MATCH($L154,$B$145:$B$158,0),MATCH($AO$144,$A$145:$H$145,0))*고양시_Modal_split!F$3 * 0.01</f>
        <v>1.2020064386344544</v>
      </c>
      <c r="AS154" s="303">
        <f>INDEX($A$145:$H$158,MATCH($L154,$B$145:$B$158,0),MATCH($AO$144,$A$145:$H$145,0))*고양시_Modal_split!G$3 * 0.01</f>
        <v>0.12059388479211539</v>
      </c>
      <c r="AT154" s="303">
        <f>INDEX($A$145:$H$158,MATCH($L154,$B$145:$B$158,0),MATCH($AO$144,$A$145:$H$145,0))*고양시_Modal_split!H$3 * 0.01</f>
        <v>1.3108030955664718E-3</v>
      </c>
      <c r="AU154" s="303">
        <f>INDEX($A$145:$H$158,MATCH($L154,$B$145:$B$158,0),MATCH($AO$144,$A$145:$H$145,0))*고양시_Modal_split!I$3 * 0.01</f>
        <v>0.36440326056747907</v>
      </c>
      <c r="AV154" s="303">
        <f>INDEX($A$145:$H$158,MATCH($L154,$B$145:$B$158,0),MATCH($AO$144,$A$145:$H$145,0))*고양시_Modal_split!J$3 * 0.01</f>
        <v>3.9900846229043401</v>
      </c>
      <c r="AW154" s="303">
        <f>INDEX($A$145:$H$158,MATCH($L154,$B$145:$B$158,0),MATCH($AO$144,$A$145:$H$145,0))*고양시_Modal_split!K$3 * 0.01</f>
        <v>1.9662046433497074E-2</v>
      </c>
      <c r="AX154" s="303">
        <f>INDEX($A$145:$H$158,MATCH($L154,$B$145:$B$158,0),MATCH($AO$144,$A$145:$H$145,0))*고양시_Modal_split!L$3 * 0.01</f>
        <v>0.39586253486107448</v>
      </c>
      <c r="AY154" s="303">
        <f>INDEX($A$145:$H$158,MATCH($L154,$B$145:$B$158,0),MATCH($AO$144,$A$145:$H$145,0))*고양시_Modal_split!M$3 * 0.01</f>
        <v>3.0148471198028846E-2</v>
      </c>
      <c r="AZ154" s="303">
        <f>INDEX($A$145:$H$158,MATCH($L154,$B$145:$B$158,0),MATCH($AO$144,$A$145:$H$145,0))*고양시_Modal_split!N$3 * 0.01</f>
        <v>1.3108030955664719E-2</v>
      </c>
      <c r="BA154" s="207">
        <f>INDEX($A$145:$H$158,MATCH($L154,$B$145:$B$158,0),MATCH($AO$144,$A$145:$H$145,0))*고양시_Modal_split!O$3 * 0.01</f>
        <v>2.359445572019649E-2</v>
      </c>
      <c r="BB154" s="207">
        <f>INDEX($A$145:$H$158,MATCH($L154,$B$145:$B$158,0),MATCH($AO$144,$A$145:$H$145,0))*고양시_Modal_split!P$3 * 0.01</f>
        <v>13.108030955664717</v>
      </c>
      <c r="BC154" s="207">
        <f>INDEX($A$145:$H$158,MATCH($L154,$B$145:$B$158,0),MATCH($BC$144,$A$145:$H$145,0))*고양시_Modal_split!C$3 * 0.01</f>
        <v>5.7678082780295265E-5</v>
      </c>
      <c r="BD154" s="207">
        <f>INDEX($A$145:$H$158,MATCH($L154,$B$145:$B$158,0),MATCH($BC$144,$A$145:$H$145,0))*고양시_Modal_split!D$3 * 0.01</f>
        <v>9.6878579755617384E-3</v>
      </c>
      <c r="BE154" s="207">
        <f>INDEX($A$145:$H$158,MATCH($L154,$B$145:$B$158,0),MATCH($BC$144,$A$145:$H$145,0))*고양시_Modal_split!E$3 * 0.01</f>
        <v>1.1721010393567145E-3</v>
      </c>
      <c r="BF154" s="207">
        <f>INDEX($A$145:$H$158,MATCH($L154,$B$145:$B$158,0),MATCH($BC$144,$A$145:$H$145,0))*고양시_Modal_split!F$3 * 0.01</f>
        <v>1.8889572110546702E-3</v>
      </c>
      <c r="BG154" s="207">
        <f>INDEX($A$145:$H$158,MATCH($L154,$B$145:$B$158,0),MATCH($BC$144,$A$145:$H$145,0))*고양시_Modal_split!G$3 * 0.01</f>
        <v>1.8951370056382731E-4</v>
      </c>
      <c r="BH154" s="207">
        <f>INDEX($A$145:$H$158,MATCH($L154,$B$145:$B$158,0),MATCH($BC$144,$A$145:$H$145,0))*고양시_Modal_split!H$3 * 0.01</f>
        <v>2.0599315278676884E-6</v>
      </c>
      <c r="BI154" s="207">
        <f>INDEX($A$145:$H$158,MATCH($L154,$B$145:$B$158,0),MATCH($BC$144,$A$145:$H$145,0))*고양시_Modal_split!I$3 * 0.01</f>
        <v>5.7266096474721734E-4</v>
      </c>
      <c r="BJ154" s="207">
        <f>INDEX($A$145:$H$158,MATCH($L154,$B$145:$B$158,0),MATCH($BC$144,$A$145:$H$145,0))*고양시_Modal_split!J$3 * 0.01</f>
        <v>6.270431570829244E-3</v>
      </c>
      <c r="BK154" s="207">
        <f>INDEX($A$145:$H$158,MATCH($L154,$B$145:$B$158,0),MATCH($BC$144,$A$145:$H$145,0))*고양시_Modal_split!K$3 * 0.01</f>
        <v>3.0898972918015325E-5</v>
      </c>
      <c r="BL154" s="207">
        <f>INDEX($A$145:$H$158,MATCH($L154,$B$145:$B$158,0),MATCH($BC$144,$A$145:$H$145,0))*고양시_Modal_split!L$3 * 0.01</f>
        <v>6.2209932141604187E-4</v>
      </c>
      <c r="BM154" s="207">
        <f>INDEX($A$145:$H$158,MATCH($L154,$B$145:$B$158,0),MATCH($BC$144,$A$145:$H$145,0))*고양시_Modal_split!M$3 * 0.01</f>
        <v>4.7378425140956828E-5</v>
      </c>
      <c r="BN154" s="207">
        <f>INDEX($A$145:$H$158,MATCH($L154,$B$145:$B$158,0),MATCH($BC$144,$A$145:$H$145,0))*고양시_Modal_split!N$3 * 0.01</f>
        <v>2.0599315278676884E-5</v>
      </c>
      <c r="BO154" s="207">
        <f>INDEX($A$145:$H$158,MATCH($L154,$B$145:$B$158,0),MATCH($BC$144,$A$145:$H$145,0))*고양시_Modal_split!O$3 * 0.01</f>
        <v>3.7078767501618391E-5</v>
      </c>
      <c r="BP154" s="207">
        <f>INDEX($A$145:$H$158,MATCH($L154,$B$145:$B$158,0),MATCH($BC$144,$A$145:$H$145,0))*고양시_Modal_split!P$3 * 0.01</f>
        <v>2.0599315278676884E-2</v>
      </c>
      <c r="BQ154" s="207">
        <f>INDEX($A$145:$H$158,MATCH($L154,$B$145:$B$158,0),MATCH($BQ$144,$A$145:$H$145,0))*고양시_Modal_split!C$3 * 0.01</f>
        <v>2.178949793922265E-4</v>
      </c>
      <c r="BR154" s="207">
        <f>INDEX($A$145:$H$158,MATCH($L154,$B$145:$B$158,0),MATCH($BQ$144,$A$145:$H$145,0))*고양시_Modal_split!D$3 * 0.01</f>
        <v>3.6598574574344338E-2</v>
      </c>
      <c r="BS154" s="207">
        <f>INDEX($A$145:$H$158,MATCH($L154,$B$145:$B$158,0),MATCH($BQ$144,$A$145:$H$145,0))*고양시_Modal_split!E$3 * 0.01</f>
        <v>4.4279372597920315E-3</v>
      </c>
      <c r="BT154" s="207">
        <f>INDEX($A$145:$H$158,MATCH($L154,$B$145:$B$158,0),MATCH($BQ$144,$A$145:$H$145,0))*고양시_Modal_split!F$3 * 0.01</f>
        <v>7.1360605750954188E-3</v>
      </c>
      <c r="BU154" s="207">
        <f>INDEX($A$145:$H$158,MATCH($L154,$B$145:$B$158,0),MATCH($BQ$144,$A$145:$H$145,0))*고양시_Modal_split!G$3 * 0.01</f>
        <v>7.1594064657445867E-4</v>
      </c>
      <c r="BV154" s="207">
        <f>INDEX($A$145:$H$158,MATCH($L154,$B$145:$B$158,0),MATCH($BQ$144,$A$145:$H$145,0))*고양시_Modal_split!H$3 * 0.01</f>
        <v>7.7819635497223751E-6</v>
      </c>
      <c r="BW154" s="207">
        <f>INDEX($A$145:$H$158,MATCH($L154,$B$145:$B$158,0),MATCH($BQ$144,$A$145:$H$145,0))*고양시_Modal_split!I$3 * 0.01</f>
        <v>2.1633858668228204E-3</v>
      </c>
      <c r="BX154" s="207">
        <f>INDEX($A$145:$H$158,MATCH($L154,$B$145:$B$158,0),MATCH($BQ$144,$A$145:$H$145,0))*고양시_Modal_split!J$3 * 0.01</f>
        <v>2.3688297045354915E-2</v>
      </c>
      <c r="BY154" s="207">
        <f>INDEX($A$145:$H$158,MATCH($L154,$B$145:$B$158,0),MATCH($BQ$144,$A$145:$H$145,0))*고양시_Modal_split!K$3 * 0.01</f>
        <v>1.1672945324583564E-4</v>
      </c>
      <c r="BZ154" s="207">
        <f>INDEX($A$145:$H$158,MATCH($L154,$B$145:$B$158,0),MATCH($BQ$144,$A$145:$H$145,0))*고양시_Modal_split!L$3 * 0.01</f>
        <v>2.3501529920161575E-3</v>
      </c>
      <c r="CA154" s="207">
        <f>INDEX($A$145:$H$158,MATCH($L154,$B$145:$B$158,0),MATCH($BQ$144,$A$145:$H$145,0))*고양시_Modal_split!M$3 * 0.01</f>
        <v>1.7898516164361467E-4</v>
      </c>
      <c r="CB154" s="207">
        <f>INDEX($A$145:$H$158,MATCH($L154,$B$145:$B$158,0),MATCH($BQ$144,$A$145:$H$145,0))*고양시_Modal_split!N$3 * 0.01</f>
        <v>7.7819635497223768E-5</v>
      </c>
      <c r="CC154" s="207">
        <f>INDEX($A$145:$H$158,MATCH($L154,$B$145:$B$158,0),MATCH($BQ$144,$A$145:$H$145,0))*고양시_Modal_split!O$3 * 0.01</f>
        <v>1.4007534389500276E-4</v>
      </c>
      <c r="CD154" s="207">
        <f>INDEX($A$145:$H$158,MATCH($L154,$B$145:$B$158,0),MATCH($BQ$144,$A$145:$H$145,0))*고양시_Modal_split!P$3 * 0.01</f>
        <v>7.781963549722376E-2</v>
      </c>
      <c r="CE154" s="304">
        <f t="shared" si="84"/>
        <v>0.76515744616339798</v>
      </c>
      <c r="CF154" s="304">
        <f t="shared" si="64"/>
        <v>128.51912390380224</v>
      </c>
      <c r="CG154" s="304">
        <f t="shared" si="65"/>
        <v>15.549092388106196</v>
      </c>
      <c r="CH154" s="304">
        <f t="shared" si="66"/>
        <v>25.058906361851289</v>
      </c>
      <c r="CI154" s="304">
        <f t="shared" si="67"/>
        <v>2.5140887516797359</v>
      </c>
      <c r="CJ154" s="304">
        <f t="shared" si="68"/>
        <v>2.7327051648692785E-2</v>
      </c>
      <c r="CK154" s="304">
        <f t="shared" si="69"/>
        <v>7.5969203583365941</v>
      </c>
      <c r="CL154" s="304">
        <f t="shared" si="70"/>
        <v>83.18354521862085</v>
      </c>
      <c r="CM154" s="304">
        <f t="shared" si="71"/>
        <v>0.40990577473039175</v>
      </c>
      <c r="CN154" s="304">
        <f t="shared" si="72"/>
        <v>8.2527695979052229</v>
      </c>
      <c r="CO154" s="304">
        <f t="shared" si="73"/>
        <v>0.62852218791993397</v>
      </c>
      <c r="CP154" s="304">
        <f t="shared" si="74"/>
        <v>0.27327051648692796</v>
      </c>
      <c r="CQ154" s="304">
        <f t="shared" si="75"/>
        <v>0.49188692967647019</v>
      </c>
      <c r="CR154" s="304">
        <f t="shared" si="76"/>
        <v>273.27051648692793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13.257372312985963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1.096626741361077E-4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3.0486223409837945E-2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0.85131329758064211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76.212676256921213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7.9365120769955496E-4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0.22063503574047624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4.8939460407378705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4.7420822757300902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4.5529805334021249E-5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1.2657285882857906E-2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0.30450964220082649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7.1234249820306891E-3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7.1550244107943325E-8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1.9890967862008245E-5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4.574259716294425E-4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2.904648775741614E-2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2.7030092218556357E-7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7.5143656367586675E-5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1.8652007873144107E-3</v>
      </c>
      <c r="DR154" s="270">
        <f t="shared" si="86"/>
        <v>94.248300758376701</v>
      </c>
      <c r="DS154" s="270">
        <f t="shared" si="77"/>
        <v>9.4918553833597732E-4</v>
      </c>
      <c r="DT154" s="270">
        <f t="shared" si="78"/>
        <v>0.26387357965740171</v>
      </c>
      <c r="DU154" s="270">
        <f t="shared" si="79"/>
        <v>6.0520916072782827</v>
      </c>
      <c r="DW154" s="278"/>
      <c r="DX154" s="278" t="s">
        <v>303</v>
      </c>
      <c r="DY154" s="281">
        <f t="shared" si="87"/>
        <v>100.30039236565499</v>
      </c>
      <c r="DZ154" s="281">
        <f t="shared" si="88"/>
        <v>0.26482276519573766</v>
      </c>
      <c r="EB154" s="278"/>
      <c r="EC154" s="278" t="s">
        <v>303</v>
      </c>
      <c r="ED154" s="281">
        <f t="shared" si="89"/>
        <v>100.30039236565499</v>
      </c>
      <c r="EE154" s="281">
        <f t="shared" si="80"/>
        <v>0.26482276519573766</v>
      </c>
      <c r="EL154" s="306" t="s">
        <v>667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534.33464114015851</v>
      </c>
      <c r="ER154" s="308">
        <f t="shared" si="91"/>
        <v>1.4108018310710311</v>
      </c>
      <c r="ET154" s="420" t="s">
        <v>667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519.10610386766405</v>
      </c>
      <c r="EZ154" s="422">
        <f t="shared" si="81"/>
        <v>1.3705939788855068</v>
      </c>
      <c r="FA154">
        <v>0</v>
      </c>
      <c r="FD154" s="306" t="s">
        <v>667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519.10610386766405</v>
      </c>
      <c r="FJ154" s="308">
        <f t="shared" si="83"/>
        <v>1.3705939788855068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2.912727343479379</v>
      </c>
      <c r="D155" s="400">
        <f>$AB70*KTDB_TripDistribution_2050!U$12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21.080003675478267</v>
      </c>
      <c r="E155" s="400">
        <f>$AB70*KTDB_TripDistribution_2050!V$12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1.2093076334715385</v>
      </c>
      <c r="F155" s="400">
        <f>$AB70*KTDB_TripDistribution_2050!W$12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1.9004310636011616E-3</v>
      </c>
      <c r="G155" s="400">
        <f>$AB70*KTDB_TripDistribution_2050!X$12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7.1794062402710549E-3</v>
      </c>
      <c r="H155" s="400">
        <f>$AB70*KTDB_TripDistribution_2050!Y$12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25.21111848973306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8.1556365617422594E-3</v>
      </c>
      <c r="N155" s="206">
        <f>INDEX($A$145:$H$158,MATCH($L155,$B$145:$B$158,0),MATCH($M$144,$A$145:$H$145,0))*고양시_Modal_split!D$3 * 0.01</f>
        <v>1.3698556696383519</v>
      </c>
      <c r="O155" s="206">
        <f>INDEX($A$145:$H$158,MATCH($L155,$B$145:$B$158,0),MATCH($M$144,$A$145:$H$145,0))*고양시_Modal_split!E$3 * 0.01</f>
        <v>0.16573418584397664</v>
      </c>
      <c r="P155" s="206">
        <f>INDEX($A$145:$H$158,MATCH($L155,$B$145:$B$158,0),MATCH($M$144,$A$145:$H$145,0))*고양시_Modal_split!F$3 * 0.01</f>
        <v>0.26709709739705906</v>
      </c>
      <c r="Q155" s="206">
        <f>INDEX($A$145:$H$158,MATCH($L155,$B$145:$B$158,0),MATCH($M$144,$A$145:$H$145,0))*고양시_Modal_split!G$3 * 0.01</f>
        <v>2.6797091560010283E-2</v>
      </c>
      <c r="R155" s="206">
        <f>INDEX($A$145:$H$158,MATCH($L155,$B$145:$B$158,0),MATCH($M$144,$A$145:$H$145,0))*고양시_Modal_split!H$3 * 0.01</f>
        <v>2.912727343479379E-4</v>
      </c>
      <c r="S155" s="206">
        <f>INDEX($A$145:$H$158,MATCH($L155,$B$145:$B$158,0),MATCH($M$144,$A$145:$H$145,0))*고양시_Modal_split!I$3 * 0.01</f>
        <v>8.0973820148726741E-2</v>
      </c>
      <c r="T155" s="206">
        <f>INDEX($A$145:$H$158,MATCH($L155,$B$145:$B$158,0),MATCH($M$144,$A$145:$H$145,0))*고양시_Modal_split!J$3 * 0.01</f>
        <v>0.886634203355123</v>
      </c>
      <c r="U155" s="206">
        <f>INDEX($A$145:$H$158,MATCH($L155,$B$145:$B$158,0),MATCH($M$144,$A$145:$H$145,0))*고양시_Modal_split!K$3 * 0.01</f>
        <v>4.3690910152190685E-3</v>
      </c>
      <c r="V155" s="206">
        <f>INDEX($A$145:$H$158,MATCH($L155,$B$145:$B$158,0),MATCH($M$144,$A$145:$H$145,0))*고양시_Modal_split!L$3 * 0.01</f>
        <v>8.7964365773077258E-2</v>
      </c>
      <c r="W155" s="206">
        <f>INDEX($A$145:$H$158,MATCH($L155,$B$145:$B$158,0),MATCH($M$144,$A$145:$H$145,0))*고양시_Modal_split!M$3 * 0.01</f>
        <v>6.6992728900025708E-3</v>
      </c>
      <c r="X155" s="206">
        <f>INDEX($A$145:$H$158,MATCH($L155,$B$145:$B$158,0),MATCH($M$144,$A$145:$H$145,0))*고양시_Modal_split!N$3 * 0.01</f>
        <v>2.9127273434793794E-3</v>
      </c>
      <c r="Y155" s="206">
        <f>INDEX($A$145:$H$158,MATCH($L155,$B$145:$B$158,0),MATCH($M$144,$A$145:$H$145,0))*고양시_Modal_split!O$3 * 0.01</f>
        <v>5.2429092182628822E-3</v>
      </c>
      <c r="Z155" s="209">
        <f>INDEX($A$145:$H$158,MATCH($L155,$B$145:$B$158,0),MATCH($M$144,$A$145:$H$145,0))*고양시_Modal_split!P$3 * 0.01</f>
        <v>2.912727343479379</v>
      </c>
      <c r="AA155" s="207">
        <f>INDEX($A$145:$H$158,MATCH($L155,$B$145:$B$158,0),MATCH($AA$144,$A$145:$H$145,0))*고양시_Modal_split!C$3 * 0.01</f>
        <v>5.9024010291339142E-2</v>
      </c>
      <c r="AB155" s="207">
        <f>INDEX($A$145:$H$158,MATCH($L155,$B$145:$B$158,0),MATCH($AA$144,$A$145:$H$145,0))*고양시_Modal_split!D$3 * 0.01</f>
        <v>9.9139257285774303</v>
      </c>
      <c r="AC155" s="207">
        <f>INDEX($A$145:$H$158,MATCH($L155,$B$145:$B$158,0),MATCH($AA$144,$A$145:$H$145,0))*고양시_Modal_split!E$3 * 0.01</f>
        <v>1.1994522091347133</v>
      </c>
      <c r="AD155" s="207">
        <f>INDEX($A$145:$H$158,MATCH($L155,$B$145:$B$158,0),MATCH($AA$144,$A$145:$H$145,0))*고양시_Modal_split!F$3 * 0.01</f>
        <v>1.933036337041357</v>
      </c>
      <c r="AE155" s="207">
        <f>INDEX($A$145:$H$158,MATCH($L155,$B$145:$B$158,0),MATCH($AA$144,$A$145:$H$145,0))*고양시_Modal_split!G$3 * 0.01</f>
        <v>0.19393603381440006</v>
      </c>
      <c r="AF155" s="207">
        <f>INDEX($A$145:$H$158,MATCH($L155,$B$145:$B$158,0),MATCH($AA$144,$A$145:$H$145,0))*고양시_Modal_split!H$3 * 0.01</f>
        <v>2.1080003675478269E-3</v>
      </c>
      <c r="AG155" s="207">
        <f>INDEX($A$145:$H$158,MATCH($L155,$B$145:$B$158,0),MATCH($AA$144,$A$145:$H$145,0))*고양시_Modal_split!I$3 * 0.01</f>
        <v>0.58602410217829581</v>
      </c>
      <c r="AH155" s="207">
        <f>INDEX($A$145:$H$158,MATCH($L155,$B$145:$B$158,0),MATCH($AA$144,$A$145:$H$145,0))*고양시_Modal_split!J$3 * 0.01</f>
        <v>6.4167531188155849</v>
      </c>
      <c r="AI155" s="207">
        <f>INDEX($A$145:$H$158,MATCH($L155,$B$145:$B$158,0),MATCH($AA$144,$A$145:$H$145,0))*고양시_Modal_split!K$3 * 0.01</f>
        <v>3.1620005513217399E-2</v>
      </c>
      <c r="AJ155" s="207">
        <f>INDEX($A$145:$H$158,MATCH($L155,$B$145:$B$158,0),MATCH($AA$144,$A$145:$H$145,0))*고양시_Modal_split!L$3 * 0.01</f>
        <v>0.63661611099944371</v>
      </c>
      <c r="AK155" s="207">
        <f>INDEX($A$145:$H$158,MATCH($L155,$B$145:$B$158,0),MATCH($AA$144,$A$145:$H$145,0))*고양시_Modal_split!M$3 * 0.01</f>
        <v>4.8484008453600014E-2</v>
      </c>
      <c r="AL155" s="207">
        <f>INDEX($A$145:$H$158,MATCH($L155,$B$145:$B$158,0),MATCH($AA$144,$A$145:$H$145,0))*고양시_Modal_split!N$3 * 0.01</f>
        <v>2.108000367547827E-2</v>
      </c>
      <c r="AM155" s="207">
        <f>INDEX($A$145:$H$158,MATCH($L155,$B$145:$B$158,0),MATCH($AA$144,$A$145:$H$145,0))*고양시_Modal_split!O$3 * 0.01</f>
        <v>3.7944006615860879E-2</v>
      </c>
      <c r="AN155" s="207">
        <f>INDEX($A$145:$H$158,MATCH($L155,$B$145:$B$158,0),MATCH($AA$144,$A$145:$H$145,0))*고양시_Modal_split!P$3 * 0.01</f>
        <v>21.080003675478267</v>
      </c>
      <c r="AO155" s="303">
        <f>INDEX($A$145:$H$158,MATCH($L155,$B$145:$B$158,0),MATCH($AO$144,$A$145:$H$145,0))*고양시_Modal_split!C$3 * 0.01</f>
        <v>3.3860613737203074E-3</v>
      </c>
      <c r="AP155" s="303">
        <f>INDEX($A$145:$H$158,MATCH($L155,$B$145:$B$158,0),MATCH($AO$144,$A$145:$H$145,0))*고양시_Modal_split!D$3 * 0.01</f>
        <v>0.56873738002166452</v>
      </c>
      <c r="AQ155" s="303">
        <f>INDEX($A$145:$H$158,MATCH($L155,$B$145:$B$158,0),MATCH($AO$144,$A$145:$H$145,0))*고양시_Modal_split!E$3 * 0.01</f>
        <v>6.8809604344530526E-2</v>
      </c>
      <c r="AR155" s="303">
        <f>INDEX($A$145:$H$158,MATCH($L155,$B$145:$B$158,0),MATCH($AO$144,$A$145:$H$145,0))*고양시_Modal_split!F$3 * 0.01</f>
        <v>0.11089350998934007</v>
      </c>
      <c r="AS155" s="303">
        <f>INDEX($A$145:$H$158,MATCH($L155,$B$145:$B$158,0),MATCH($AO$144,$A$145:$H$145,0))*고양시_Modal_split!G$3 * 0.01</f>
        <v>1.1125630227938152E-2</v>
      </c>
      <c r="AT155" s="303">
        <f>INDEX($A$145:$H$158,MATCH($L155,$B$145:$B$158,0),MATCH($AO$144,$A$145:$H$145,0))*고양시_Modal_split!H$3 * 0.01</f>
        <v>1.2093076334715385E-4</v>
      </c>
      <c r="AU155" s="303">
        <f>INDEX($A$145:$H$158,MATCH($L155,$B$145:$B$158,0),MATCH($AO$144,$A$145:$H$145,0))*고양시_Modal_split!I$3 * 0.01</f>
        <v>3.3618752210508765E-2</v>
      </c>
      <c r="AV155" s="303">
        <f>INDEX($A$145:$H$158,MATCH($L155,$B$145:$B$158,0),MATCH($AO$144,$A$145:$H$145,0))*고양시_Modal_split!J$3 * 0.01</f>
        <v>0.36811324362873638</v>
      </c>
      <c r="AW155" s="303">
        <f>INDEX($A$145:$H$158,MATCH($L155,$B$145:$B$158,0),MATCH($AO$144,$A$145:$H$145,0))*고양시_Modal_split!K$3 * 0.01</f>
        <v>1.8139614502073076E-3</v>
      </c>
      <c r="AX155" s="303">
        <f>INDEX($A$145:$H$158,MATCH($L155,$B$145:$B$158,0),MATCH($AO$144,$A$145:$H$145,0))*고양시_Modal_split!L$3 * 0.01</f>
        <v>3.6521090530840461E-2</v>
      </c>
      <c r="AY155" s="303">
        <f>INDEX($A$145:$H$158,MATCH($L155,$B$145:$B$158,0),MATCH($AO$144,$A$145:$H$145,0))*고양시_Modal_split!M$3 * 0.01</f>
        <v>2.781407556984538E-3</v>
      </c>
      <c r="AZ155" s="303">
        <f>INDEX($A$145:$H$158,MATCH($L155,$B$145:$B$158,0),MATCH($AO$144,$A$145:$H$145,0))*고양시_Modal_split!N$3 * 0.01</f>
        <v>1.2093076334715386E-3</v>
      </c>
      <c r="BA155" s="207">
        <f>INDEX($A$145:$H$158,MATCH($L155,$B$145:$B$158,0),MATCH($AO$144,$A$145:$H$145,0))*고양시_Modal_split!O$3 * 0.01</f>
        <v>2.176753740248769E-3</v>
      </c>
      <c r="BB155" s="207">
        <f>INDEX($A$145:$H$158,MATCH($L155,$B$145:$B$158,0),MATCH($AO$144,$A$145:$H$145,0))*고양시_Modal_split!P$3 * 0.01</f>
        <v>1.2093076334715385</v>
      </c>
      <c r="BC155" s="207">
        <f>INDEX($A$145:$H$158,MATCH($L155,$B$145:$B$158,0),MATCH($BC$144,$A$145:$H$145,0))*고양시_Modal_split!C$3 * 0.01</f>
        <v>5.321206978083252E-6</v>
      </c>
      <c r="BD155" s="207">
        <f>INDEX($A$145:$H$158,MATCH($L155,$B$145:$B$158,0),MATCH($BC$144,$A$145:$H$145,0))*고양시_Modal_split!D$3 * 0.01</f>
        <v>8.9377272921162623E-4</v>
      </c>
      <c r="BE155" s="207">
        <f>INDEX($A$145:$H$158,MATCH($L155,$B$145:$B$158,0),MATCH($BC$144,$A$145:$H$145,0))*고양시_Modal_split!E$3 * 0.01</f>
        <v>1.0813452751890609E-4</v>
      </c>
      <c r="BF155" s="207">
        <f>INDEX($A$145:$H$158,MATCH($L155,$B$145:$B$158,0),MATCH($BC$144,$A$145:$H$145,0))*고양시_Modal_split!F$3 * 0.01</f>
        <v>1.7426952853222651E-4</v>
      </c>
      <c r="BG155" s="207">
        <f>INDEX($A$145:$H$158,MATCH($L155,$B$145:$B$158,0),MATCH($BC$144,$A$145:$H$145,0))*고양시_Modal_split!G$3 * 0.01</f>
        <v>1.7483965785130687E-5</v>
      </c>
      <c r="BH155" s="207">
        <f>INDEX($A$145:$H$158,MATCH($L155,$B$145:$B$158,0),MATCH($BC$144,$A$145:$H$145,0))*고양시_Modal_split!H$3 * 0.01</f>
        <v>1.9004310636011618E-7</v>
      </c>
      <c r="BI155" s="207">
        <f>INDEX($A$145:$H$158,MATCH($L155,$B$145:$B$158,0),MATCH($BC$144,$A$145:$H$145,0))*고양시_Modal_split!I$3 * 0.01</f>
        <v>5.2831983568112294E-5</v>
      </c>
      <c r="BJ155" s="207">
        <f>INDEX($A$145:$H$158,MATCH($L155,$B$145:$B$158,0),MATCH($BC$144,$A$145:$H$145,0))*고양시_Modal_split!J$3 * 0.01</f>
        <v>5.7849121576019366E-4</v>
      </c>
      <c r="BK155" s="207">
        <f>INDEX($A$145:$H$158,MATCH($L155,$B$145:$B$158,0),MATCH($BC$144,$A$145:$H$145,0))*고양시_Modal_split!K$3 * 0.01</f>
        <v>2.8506465954017422E-6</v>
      </c>
      <c r="BL155" s="207">
        <f>INDEX($A$145:$H$158,MATCH($L155,$B$145:$B$158,0),MATCH($BC$144,$A$145:$H$145,0))*고양시_Modal_split!L$3 * 0.01</f>
        <v>5.7393018120755084E-5</v>
      </c>
      <c r="BM155" s="207">
        <f>INDEX($A$145:$H$158,MATCH($L155,$B$145:$B$158,0),MATCH($BC$144,$A$145:$H$145,0))*고양시_Modal_split!M$3 * 0.01</f>
        <v>4.3709914462826717E-6</v>
      </c>
      <c r="BN155" s="207">
        <f>INDEX($A$145:$H$158,MATCH($L155,$B$145:$B$158,0),MATCH($BC$144,$A$145:$H$145,0))*고양시_Modal_split!N$3 * 0.01</f>
        <v>1.9004310636011617E-6</v>
      </c>
      <c r="BO155" s="207">
        <f>INDEX($A$145:$H$158,MATCH($L155,$B$145:$B$158,0),MATCH($BC$144,$A$145:$H$145,0))*고양시_Modal_split!O$3 * 0.01</f>
        <v>3.4207759144820909E-6</v>
      </c>
      <c r="BP155" s="207">
        <f>INDEX($A$145:$H$158,MATCH($L155,$B$145:$B$158,0),MATCH($BC$144,$A$145:$H$145,0))*고양시_Modal_split!P$3 * 0.01</f>
        <v>1.9004310636011616E-3</v>
      </c>
      <c r="BQ155" s="207">
        <f>INDEX($A$145:$H$158,MATCH($L155,$B$145:$B$158,0),MATCH($BQ$144,$A$145:$H$145,0))*고양시_Modal_split!C$3 * 0.01</f>
        <v>2.0102337472758951E-5</v>
      </c>
      <c r="BR155" s="207">
        <f>INDEX($A$145:$H$158,MATCH($L155,$B$145:$B$158,0),MATCH($BQ$144,$A$145:$H$145,0))*고양시_Modal_split!D$3 * 0.01</f>
        <v>3.3764747547994772E-3</v>
      </c>
      <c r="BS155" s="207">
        <f>INDEX($A$145:$H$158,MATCH($L155,$B$145:$B$158,0),MATCH($BQ$144,$A$145:$H$145,0))*고양시_Modal_split!E$3 * 0.01</f>
        <v>4.0850821507142299E-4</v>
      </c>
      <c r="BT155" s="207">
        <f>INDEX($A$145:$H$158,MATCH($L155,$B$145:$B$158,0),MATCH($BQ$144,$A$145:$H$145,0))*고양시_Modal_split!F$3 * 0.01</f>
        <v>6.5835155223285574E-4</v>
      </c>
      <c r="BU155" s="207">
        <f>INDEX($A$145:$H$158,MATCH($L155,$B$145:$B$158,0),MATCH($BQ$144,$A$145:$H$145,0))*고양시_Modal_split!G$3 * 0.01</f>
        <v>6.6050537410493703E-5</v>
      </c>
      <c r="BV155" s="207">
        <f>INDEX($A$145:$H$158,MATCH($L155,$B$145:$B$158,0),MATCH($BQ$144,$A$145:$H$145,0))*고양시_Modal_split!H$3 * 0.01</f>
        <v>7.179406240271055E-7</v>
      </c>
      <c r="BW155" s="207">
        <f>INDEX($A$145:$H$158,MATCH($L155,$B$145:$B$158,0),MATCH($BQ$144,$A$145:$H$145,0))*고양시_Modal_split!I$3 * 0.01</f>
        <v>1.9958749347953532E-4</v>
      </c>
      <c r="BX155" s="207">
        <f>INDEX($A$145:$H$158,MATCH($L155,$B$145:$B$158,0),MATCH($BQ$144,$A$145:$H$145,0))*고양시_Modal_split!J$3 * 0.01</f>
        <v>2.1854112595385091E-3</v>
      </c>
      <c r="BY155" s="207">
        <f>INDEX($A$145:$H$158,MATCH($L155,$B$145:$B$158,0),MATCH($BQ$144,$A$145:$H$145,0))*고양시_Modal_split!K$3 * 0.01</f>
        <v>1.0769109360406581E-5</v>
      </c>
      <c r="BZ155" s="207">
        <f>INDEX($A$145:$H$158,MATCH($L155,$B$145:$B$158,0),MATCH($BQ$144,$A$145:$H$145,0))*고양시_Modal_split!L$3 * 0.01</f>
        <v>2.1681806845618587E-4</v>
      </c>
      <c r="CA155" s="207">
        <f>INDEX($A$145:$H$158,MATCH($L155,$B$145:$B$158,0),MATCH($BQ$144,$A$145:$H$145,0))*고양시_Modal_split!M$3 * 0.01</f>
        <v>1.6512634352623426E-5</v>
      </c>
      <c r="CB155" s="207">
        <f>INDEX($A$145:$H$158,MATCH($L155,$B$145:$B$158,0),MATCH($BQ$144,$A$145:$H$145,0))*고양시_Modal_split!N$3 * 0.01</f>
        <v>7.1794062402710556E-6</v>
      </c>
      <c r="CC155" s="207">
        <f>INDEX($A$145:$H$158,MATCH($L155,$B$145:$B$158,0),MATCH($BQ$144,$A$145:$H$145,0))*고양시_Modal_split!O$3 * 0.01</f>
        <v>1.2922931232487899E-5</v>
      </c>
      <c r="CD155" s="207">
        <f>INDEX($A$145:$H$158,MATCH($L155,$B$145:$B$158,0),MATCH($BQ$144,$A$145:$H$145,0))*고양시_Modal_split!P$3 * 0.01</f>
        <v>7.1794062402710549E-3</v>
      </c>
      <c r="CE155" s="304">
        <f t="shared" si="84"/>
        <v>7.0591131771252563E-2</v>
      </c>
      <c r="CF155" s="304">
        <f t="shared" si="64"/>
        <v>11.856789025721458</v>
      </c>
      <c r="CG155" s="304">
        <f t="shared" si="65"/>
        <v>1.4345126420658108</v>
      </c>
      <c r="CH155" s="304">
        <f t="shared" si="66"/>
        <v>2.311859565508521</v>
      </c>
      <c r="CI155" s="304">
        <f t="shared" si="67"/>
        <v>0.2319422901055441</v>
      </c>
      <c r="CJ155" s="304">
        <f t="shared" si="68"/>
        <v>2.5211118489733056E-3</v>
      </c>
      <c r="CK155" s="304">
        <f t="shared" si="69"/>
        <v>0.70086909401457897</v>
      </c>
      <c r="CL155" s="304">
        <f t="shared" si="70"/>
        <v>7.6742644682747425</v>
      </c>
      <c r="CM155" s="304">
        <f t="shared" si="71"/>
        <v>3.7816677734599576E-2</v>
      </c>
      <c r="CN155" s="304">
        <f t="shared" si="72"/>
        <v>0.76137577838993842</v>
      </c>
      <c r="CO155" s="304">
        <f t="shared" si="73"/>
        <v>5.7985572526386024E-2</v>
      </c>
      <c r="CP155" s="304">
        <f t="shared" si="74"/>
        <v>2.5211118489733061E-2</v>
      </c>
      <c r="CQ155" s="304">
        <f t="shared" si="75"/>
        <v>4.5380013281519499E-2</v>
      </c>
      <c r="CR155" s="304">
        <f t="shared" si="76"/>
        <v>25.211118489733057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1.223085419319957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1.0117149508438273E-5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2.8125675633458402E-3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7.8539612297390399E-2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7.0311529989910859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7.3219880776235737E-5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2.0355126855793534E-2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0.45150078794286791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0.43749029232435732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4.2004433257087133E-6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1.167723244547022E-3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2.8093146562184968E-2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6.5718583030266627E-4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6.6010109885417221E-9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1.8350810548145987E-6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4.2200748618202262E-5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2.679741868888474E-3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2.4937152623379839E-8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6.9325284292995945E-6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1.7207783210808401E-4</v>
      </c>
      <c r="DR155" s="270">
        <f t="shared" si="86"/>
        <v>8.6950656383345919</v>
      </c>
      <c r="DS155" s="270">
        <f t="shared" si="77"/>
        <v>8.7569011773994636E-5</v>
      </c>
      <c r="DT155" s="270">
        <f t="shared" si="78"/>
        <v>2.4344185273170508E-2</v>
      </c>
      <c r="DU155" s="270">
        <f t="shared" si="79"/>
        <v>0.55834782538316952</v>
      </c>
      <c r="DW155" s="278"/>
      <c r="DX155" s="278" t="s">
        <v>304</v>
      </c>
      <c r="DY155" s="281">
        <f t="shared" si="87"/>
        <v>9.2534134637177612</v>
      </c>
      <c r="DZ155" s="281">
        <f t="shared" si="88"/>
        <v>2.4431754284944502E-2</v>
      </c>
      <c r="EB155" s="278"/>
      <c r="EC155" s="278" t="s">
        <v>304</v>
      </c>
      <c r="ED155" s="281">
        <f t="shared" si="89"/>
        <v>9.2534134637177612</v>
      </c>
      <c r="EE155" s="281">
        <f t="shared" si="80"/>
        <v>2.4431754284944502E-2</v>
      </c>
      <c r="EL155" s="306" t="s">
        <v>667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1071.5461527786454</v>
      </c>
      <c r="ER155" s="308">
        <f t="shared" si="91"/>
        <v>2.8291994529710744</v>
      </c>
      <c r="ET155" s="420" t="s">
        <v>667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1041.0070874244541</v>
      </c>
      <c r="EZ155" s="422">
        <f t="shared" si="81"/>
        <v>2.7485672685613989</v>
      </c>
      <c r="FA155">
        <v>0</v>
      </c>
      <c r="FD155" s="306" t="s">
        <v>667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1041.0070874244541</v>
      </c>
      <c r="FJ155" s="308">
        <f t="shared" si="83"/>
        <v>2.7485672685613989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8.998246971820226</v>
      </c>
      <c r="D156" s="400">
        <f>$AB71*KTDB_TripDistribution_2050!U$12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65.122154211745368</v>
      </c>
      <c r="E156" s="400">
        <f>$AB71*KTDB_TripDistribution_2050!V$12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3.7358967962602887</v>
      </c>
      <c r="F156" s="400">
        <f>$AB71*KTDB_TripDistribution_2050!W$12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5.8709745357678755E-3</v>
      </c>
      <c r="G156" s="400">
        <f>$AB71*KTDB_TripDistribution_2050!X$12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2.2179237135123084E-2</v>
      </c>
      <c r="H156" s="400">
        <f>$AB71*KTDB_TripDistribution_2050!Y$12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77.88434819149677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2.519509152109663E-2</v>
      </c>
      <c r="N156" s="206">
        <f>INDEX($A$145:$H$158,MATCH($L156,$B$145:$B$158,0),MATCH($M$144,$A$145:$H$145,0))*고양시_Modal_split!D$3 * 0.01</f>
        <v>4.2318755508470529</v>
      </c>
      <c r="O156" s="206">
        <f>INDEX($A$145:$H$158,MATCH($L156,$B$145:$B$158,0),MATCH($M$144,$A$145:$H$145,0))*고양시_Modal_split!E$3 * 0.01</f>
        <v>0.51200025269657079</v>
      </c>
      <c r="P156" s="206">
        <f>INDEX($A$145:$H$158,MATCH($L156,$B$145:$B$158,0),MATCH($M$144,$A$145:$H$145,0))*고양시_Modal_split!F$3 * 0.01</f>
        <v>0.8251392473159147</v>
      </c>
      <c r="Q156" s="206">
        <f>INDEX($A$145:$H$158,MATCH($L156,$B$145:$B$158,0),MATCH($M$144,$A$145:$H$145,0))*고양시_Modal_split!G$3 * 0.01</f>
        <v>8.2783872140746076E-2</v>
      </c>
      <c r="R156" s="206">
        <f>INDEX($A$145:$H$158,MATCH($L156,$B$145:$B$158,0),MATCH($M$144,$A$145:$H$145,0))*고양시_Modal_split!H$3 * 0.01</f>
        <v>8.9982469718202264E-4</v>
      </c>
      <c r="S156" s="206">
        <f>INDEX($A$145:$H$158,MATCH($L156,$B$145:$B$158,0),MATCH($M$144,$A$145:$H$145,0))*고양시_Modal_split!I$3 * 0.01</f>
        <v>0.25015126581660224</v>
      </c>
      <c r="T156" s="206">
        <f>INDEX($A$145:$H$158,MATCH($L156,$B$145:$B$158,0),MATCH($M$144,$A$145:$H$145,0))*고양시_Modal_split!J$3 * 0.01</f>
        <v>2.739066378222077</v>
      </c>
      <c r="U156" s="206">
        <f>INDEX($A$145:$H$158,MATCH($L156,$B$145:$B$158,0),MATCH($M$144,$A$145:$H$145,0))*고양시_Modal_split!K$3 * 0.01</f>
        <v>1.3497370457730338E-2</v>
      </c>
      <c r="V156" s="206">
        <f>INDEX($A$145:$H$158,MATCH($L156,$B$145:$B$158,0),MATCH($M$144,$A$145:$H$145,0))*고양시_Modal_split!L$3 * 0.01</f>
        <v>0.27174705854897085</v>
      </c>
      <c r="W156" s="206">
        <f>INDEX($A$145:$H$158,MATCH($L156,$B$145:$B$158,0),MATCH($M$144,$A$145:$H$145,0))*고양시_Modal_split!M$3 * 0.01</f>
        <v>2.0695968035186519E-2</v>
      </c>
      <c r="X156" s="206">
        <f>INDEX($A$145:$H$158,MATCH($L156,$B$145:$B$158,0),MATCH($M$144,$A$145:$H$145,0))*고양시_Modal_split!N$3 * 0.01</f>
        <v>8.9982469718202264E-3</v>
      </c>
      <c r="Y156" s="206">
        <f>INDEX($A$145:$H$158,MATCH($L156,$B$145:$B$158,0),MATCH($M$144,$A$145:$H$145,0))*고양시_Modal_split!O$3 * 0.01</f>
        <v>1.6196844549276408E-2</v>
      </c>
      <c r="Z156" s="209">
        <f>INDEX($A$145:$H$158,MATCH($L156,$B$145:$B$158,0),MATCH($M$144,$A$145:$H$145,0))*고양시_Modal_split!P$3 * 0.01</f>
        <v>8.998246971820226</v>
      </c>
      <c r="AA156" s="207">
        <f>INDEX($A$145:$H$158,MATCH($L156,$B$145:$B$158,0),MATCH($AA$144,$A$145:$H$145,0))*고양시_Modal_split!C$3 * 0.01</f>
        <v>0.18234203179288702</v>
      </c>
      <c r="AB156" s="207">
        <f>INDEX($A$145:$H$158,MATCH($L156,$B$145:$B$158,0),MATCH($AA$144,$A$145:$H$145,0))*고양시_Modal_split!D$3 * 0.01</f>
        <v>30.626949125783849</v>
      </c>
      <c r="AC156" s="207">
        <f>INDEX($A$145:$H$158,MATCH($L156,$B$145:$B$158,0),MATCH($AA$144,$A$145:$H$145,0))*고양시_Modal_split!E$3 * 0.01</f>
        <v>3.7054505746483115</v>
      </c>
      <c r="AD156" s="207">
        <f>INDEX($A$145:$H$158,MATCH($L156,$B$145:$B$158,0),MATCH($AA$144,$A$145:$H$145,0))*고양시_Modal_split!F$3 * 0.01</f>
        <v>5.9717015412170502</v>
      </c>
      <c r="AE156" s="207">
        <f>INDEX($A$145:$H$158,MATCH($L156,$B$145:$B$158,0),MATCH($AA$144,$A$145:$H$145,0))*고양시_Modal_split!G$3 * 0.01</f>
        <v>0.59912381874805731</v>
      </c>
      <c r="AF156" s="207">
        <f>INDEX($A$145:$H$158,MATCH($L156,$B$145:$B$158,0),MATCH($AA$144,$A$145:$H$145,0))*고양시_Modal_split!H$3 * 0.01</f>
        <v>6.5122154211745362E-3</v>
      </c>
      <c r="AG156" s="207">
        <f>INDEX($A$145:$H$158,MATCH($L156,$B$145:$B$158,0),MATCH($AA$144,$A$145:$H$145,0))*고양시_Modal_split!I$3 * 0.01</f>
        <v>1.8103958870865211</v>
      </c>
      <c r="AH156" s="207">
        <f>INDEX($A$145:$H$158,MATCH($L156,$B$145:$B$158,0),MATCH($AA$144,$A$145:$H$145,0))*고양시_Modal_split!J$3 * 0.01</f>
        <v>19.823183742055292</v>
      </c>
      <c r="AI156" s="207">
        <f>INDEX($A$145:$H$158,MATCH($L156,$B$145:$B$158,0),MATCH($AA$144,$A$145:$H$145,0))*고양시_Modal_split!K$3 * 0.01</f>
        <v>9.7683231317618052E-2</v>
      </c>
      <c r="AJ156" s="207">
        <f>INDEX($A$145:$H$158,MATCH($L156,$B$145:$B$158,0),MATCH($AA$144,$A$145:$H$145,0))*고양시_Modal_split!L$3 * 0.01</f>
        <v>1.9666890571947102</v>
      </c>
      <c r="AK156" s="207">
        <f>INDEX($A$145:$H$158,MATCH($L156,$B$145:$B$158,0),MATCH($AA$144,$A$145:$H$145,0))*고양시_Modal_split!M$3 * 0.01</f>
        <v>0.14978095468701433</v>
      </c>
      <c r="AL156" s="207">
        <f>INDEX($A$145:$H$158,MATCH($L156,$B$145:$B$158,0),MATCH($AA$144,$A$145:$H$145,0))*고양시_Modal_split!N$3 * 0.01</f>
        <v>6.5122154211745373E-2</v>
      </c>
      <c r="AM156" s="207">
        <f>INDEX($A$145:$H$158,MATCH($L156,$B$145:$B$158,0),MATCH($AA$144,$A$145:$H$145,0))*고양시_Modal_split!O$3 * 0.01</f>
        <v>0.11721987758114166</v>
      </c>
      <c r="AN156" s="207">
        <f>INDEX($A$145:$H$158,MATCH($L156,$B$145:$B$158,0),MATCH($AA$144,$A$145:$H$145,0))*고양시_Modal_split!P$3 * 0.01</f>
        <v>65.122154211745368</v>
      </c>
      <c r="AO156" s="303">
        <f>INDEX($A$145:$H$158,MATCH($L156,$B$145:$B$158,0),MATCH($AO$144,$A$145:$H$145,0))*고양시_Modal_split!C$3 * 0.01</f>
        <v>1.0460511029528807E-2</v>
      </c>
      <c r="AP156" s="303">
        <f>INDEX($A$145:$H$158,MATCH($L156,$B$145:$B$158,0),MATCH($AO$144,$A$145:$H$145,0))*고양시_Modal_split!D$3 * 0.01</f>
        <v>1.7569922632812138</v>
      </c>
      <c r="AQ156" s="303">
        <f>INDEX($A$145:$H$158,MATCH($L156,$B$145:$B$158,0),MATCH($AO$144,$A$145:$H$145,0))*고양시_Modal_split!E$3 * 0.01</f>
        <v>0.21257252770721041</v>
      </c>
      <c r="AR156" s="303">
        <f>INDEX($A$145:$H$158,MATCH($L156,$B$145:$B$158,0),MATCH($AO$144,$A$145:$H$145,0))*고양시_Modal_split!F$3 * 0.01</f>
        <v>0.34258173621706844</v>
      </c>
      <c r="AS156" s="303">
        <f>INDEX($A$145:$H$158,MATCH($L156,$B$145:$B$158,0),MATCH($AO$144,$A$145:$H$145,0))*고양시_Modal_split!G$3 * 0.01</f>
        <v>3.4370250525594656E-2</v>
      </c>
      <c r="AT156" s="303">
        <f>INDEX($A$145:$H$158,MATCH($L156,$B$145:$B$158,0),MATCH($AO$144,$A$145:$H$145,0))*고양시_Modal_split!H$3 * 0.01</f>
        <v>3.7358967962602887E-4</v>
      </c>
      <c r="AU156" s="303">
        <f>INDEX($A$145:$H$158,MATCH($L156,$B$145:$B$158,0),MATCH($AO$144,$A$145:$H$145,0))*고양시_Modal_split!I$3 * 0.01</f>
        <v>0.10385793093603603</v>
      </c>
      <c r="AV156" s="303">
        <f>INDEX($A$145:$H$158,MATCH($L156,$B$145:$B$158,0),MATCH($AO$144,$A$145:$H$145,0))*고양시_Modal_split!J$3 * 0.01</f>
        <v>1.137206984781632</v>
      </c>
      <c r="AW156" s="303">
        <f>INDEX($A$145:$H$158,MATCH($L156,$B$145:$B$158,0),MATCH($AO$144,$A$145:$H$145,0))*고양시_Modal_split!K$3 * 0.01</f>
        <v>5.6038451943904331E-3</v>
      </c>
      <c r="AX156" s="303">
        <f>INDEX($A$145:$H$158,MATCH($L156,$B$145:$B$158,0),MATCH($AO$144,$A$145:$H$145,0))*고양시_Modal_split!L$3 * 0.01</f>
        <v>0.11282408324706072</v>
      </c>
      <c r="AY156" s="303">
        <f>INDEX($A$145:$H$158,MATCH($L156,$B$145:$B$158,0),MATCH($AO$144,$A$145:$H$145,0))*고양시_Modal_split!M$3 * 0.01</f>
        <v>8.592562631398664E-3</v>
      </c>
      <c r="AZ156" s="303">
        <f>INDEX($A$145:$H$158,MATCH($L156,$B$145:$B$158,0),MATCH($AO$144,$A$145:$H$145,0))*고양시_Modal_split!N$3 * 0.01</f>
        <v>3.7358967962602893E-3</v>
      </c>
      <c r="BA156" s="207">
        <f>INDEX($A$145:$H$158,MATCH($L156,$B$145:$B$158,0),MATCH($AO$144,$A$145:$H$145,0))*고양시_Modal_split!O$3 * 0.01</f>
        <v>6.7246142332685202E-3</v>
      </c>
      <c r="BB156" s="207">
        <f>INDEX($A$145:$H$158,MATCH($L156,$B$145:$B$158,0),MATCH($AO$144,$A$145:$H$145,0))*고양시_Modal_split!P$3 * 0.01</f>
        <v>3.7358967962602891</v>
      </c>
      <c r="BC156" s="207">
        <f>INDEX($A$145:$H$158,MATCH($L156,$B$145:$B$158,0),MATCH($BC$144,$A$145:$H$145,0))*고양시_Modal_split!C$3 * 0.01</f>
        <v>1.643872870015005E-5</v>
      </c>
      <c r="BD156" s="207">
        <f>INDEX($A$145:$H$158,MATCH($L156,$B$145:$B$158,0),MATCH($BC$144,$A$145:$H$145,0))*고양시_Modal_split!D$3 * 0.01</f>
        <v>2.7611193241716321E-3</v>
      </c>
      <c r="BE156" s="207">
        <f>INDEX($A$145:$H$158,MATCH($L156,$B$145:$B$158,0),MATCH($BC$144,$A$145:$H$145,0))*고양시_Modal_split!E$3 * 0.01</f>
        <v>3.3405845108519213E-4</v>
      </c>
      <c r="BF156" s="207">
        <f>INDEX($A$145:$H$158,MATCH($L156,$B$145:$B$158,0),MATCH($BC$144,$A$145:$H$145,0))*고양시_Modal_split!F$3 * 0.01</f>
        <v>5.383683649299142E-4</v>
      </c>
      <c r="BG156" s="207">
        <f>INDEX($A$145:$H$158,MATCH($L156,$B$145:$B$158,0),MATCH($BC$144,$A$145:$H$145,0))*고양시_Modal_split!G$3 * 0.01</f>
        <v>5.4012965729064457E-5</v>
      </c>
      <c r="BH156" s="207">
        <f>INDEX($A$145:$H$158,MATCH($L156,$B$145:$B$158,0),MATCH($BC$144,$A$145:$H$145,0))*고양시_Modal_split!H$3 * 0.01</f>
        <v>5.8709745357678765E-7</v>
      </c>
      <c r="BI156" s="207">
        <f>INDEX($A$145:$H$158,MATCH($L156,$B$145:$B$158,0),MATCH($BC$144,$A$145:$H$145,0))*고양시_Modal_split!I$3 * 0.01</f>
        <v>1.6321309209434696E-4</v>
      </c>
      <c r="BJ156" s="207">
        <f>INDEX($A$145:$H$158,MATCH($L156,$B$145:$B$158,0),MATCH($BC$144,$A$145:$H$145,0))*고양시_Modal_split!J$3 * 0.01</f>
        <v>1.7871246486877415E-3</v>
      </c>
      <c r="BK156" s="207">
        <f>INDEX($A$145:$H$158,MATCH($L156,$B$145:$B$158,0),MATCH($BC$144,$A$145:$H$145,0))*고양시_Modal_split!K$3 * 0.01</f>
        <v>8.8064618036518121E-6</v>
      </c>
      <c r="BL156" s="207">
        <f>INDEX($A$145:$H$158,MATCH($L156,$B$145:$B$158,0),MATCH($BC$144,$A$145:$H$145,0))*고양시_Modal_split!L$3 * 0.01</f>
        <v>1.7730343098018984E-4</v>
      </c>
      <c r="BM156" s="207">
        <f>INDEX($A$145:$H$158,MATCH($L156,$B$145:$B$158,0),MATCH($BC$144,$A$145:$H$145,0))*고양시_Modal_split!M$3 * 0.01</f>
        <v>1.3503241432266114E-5</v>
      </c>
      <c r="BN156" s="207">
        <f>INDEX($A$145:$H$158,MATCH($L156,$B$145:$B$158,0),MATCH($BC$144,$A$145:$H$145,0))*고양시_Modal_split!N$3 * 0.01</f>
        <v>5.8709745357678767E-6</v>
      </c>
      <c r="BO156" s="207">
        <f>INDEX($A$145:$H$158,MATCH($L156,$B$145:$B$158,0),MATCH($BC$144,$A$145:$H$145,0))*고양시_Modal_split!O$3 * 0.01</f>
        <v>1.0567754164382175E-5</v>
      </c>
      <c r="BP156" s="207">
        <f>INDEX($A$145:$H$158,MATCH($L156,$B$145:$B$158,0),MATCH($BC$144,$A$145:$H$145,0))*고양시_Modal_split!P$3 * 0.01</f>
        <v>5.8709745357678755E-3</v>
      </c>
      <c r="BQ156" s="207">
        <f>INDEX($A$145:$H$158,MATCH($L156,$B$145:$B$158,0),MATCH($BQ$144,$A$145:$H$145,0))*고양시_Modal_split!C$3 * 0.01</f>
        <v>6.2101863978344631E-5</v>
      </c>
      <c r="BR156" s="207">
        <f>INDEX($A$145:$H$158,MATCH($L156,$B$145:$B$158,0),MATCH($BQ$144,$A$145:$H$145,0))*고양시_Modal_split!D$3 * 0.01</f>
        <v>1.0430895224648387E-2</v>
      </c>
      <c r="BS156" s="207">
        <f>INDEX($A$145:$H$158,MATCH($L156,$B$145:$B$158,0),MATCH($BQ$144,$A$145:$H$145,0))*고양시_Modal_split!E$3 * 0.01</f>
        <v>1.2619985929885034E-3</v>
      </c>
      <c r="BT156" s="207">
        <f>INDEX($A$145:$H$158,MATCH($L156,$B$145:$B$158,0),MATCH($BQ$144,$A$145:$H$145,0))*고양시_Modal_split!F$3 * 0.01</f>
        <v>2.0338360452907865E-3</v>
      </c>
      <c r="BU156" s="207">
        <f>INDEX($A$145:$H$158,MATCH($L156,$B$145:$B$158,0),MATCH($BQ$144,$A$145:$H$145,0))*고양시_Modal_split!G$3 * 0.01</f>
        <v>2.0404898164313234E-4</v>
      </c>
      <c r="BV156" s="207">
        <f>INDEX($A$145:$H$158,MATCH($L156,$B$145:$B$158,0),MATCH($BQ$144,$A$145:$H$145,0))*고양시_Modal_split!H$3 * 0.01</f>
        <v>2.2179237135123083E-6</v>
      </c>
      <c r="BW156" s="207">
        <f>INDEX($A$145:$H$158,MATCH($L156,$B$145:$B$158,0),MATCH($BQ$144,$A$145:$H$145,0))*고양시_Modal_split!I$3 * 0.01</f>
        <v>6.1658279235642175E-4</v>
      </c>
      <c r="BX156" s="207">
        <f>INDEX($A$145:$H$158,MATCH($L156,$B$145:$B$158,0),MATCH($BQ$144,$A$145:$H$145,0))*고양시_Modal_split!J$3 * 0.01</f>
        <v>6.7513597839314668E-3</v>
      </c>
      <c r="BY156" s="207">
        <f>INDEX($A$145:$H$158,MATCH($L156,$B$145:$B$158,0),MATCH($BQ$144,$A$145:$H$145,0))*고양시_Modal_split!K$3 * 0.01</f>
        <v>3.3268855702684628E-5</v>
      </c>
      <c r="BZ156" s="207">
        <f>INDEX($A$145:$H$158,MATCH($L156,$B$145:$B$158,0),MATCH($BQ$144,$A$145:$H$145,0))*고양시_Modal_split!L$3 * 0.01</f>
        <v>6.6981296148071719E-4</v>
      </c>
      <c r="CA156" s="207">
        <f>INDEX($A$145:$H$158,MATCH($L156,$B$145:$B$158,0),MATCH($BQ$144,$A$145:$H$145,0))*고양시_Modal_split!M$3 * 0.01</f>
        <v>5.1012245410783084E-5</v>
      </c>
      <c r="CB156" s="207">
        <f>INDEX($A$145:$H$158,MATCH($L156,$B$145:$B$158,0),MATCH($BQ$144,$A$145:$H$145,0))*고양시_Modal_split!N$3 * 0.01</f>
        <v>2.2179237135123084E-5</v>
      </c>
      <c r="CC156" s="207">
        <f>INDEX($A$145:$H$158,MATCH($L156,$B$145:$B$158,0),MATCH($BQ$144,$A$145:$H$145,0))*고양시_Modal_split!O$3 * 0.01</f>
        <v>3.992262684322155E-5</v>
      </c>
      <c r="CD156" s="207">
        <f>INDEX($A$145:$H$158,MATCH($L156,$B$145:$B$158,0),MATCH($BQ$144,$A$145:$H$145,0))*고양시_Modal_split!P$3 * 0.01</f>
        <v>2.2179237135123084E-2</v>
      </c>
      <c r="CE156" s="304">
        <f t="shared" si="84"/>
        <v>0.21807617493619097</v>
      </c>
      <c r="CF156" s="304">
        <f t="shared" si="64"/>
        <v>36.629008954460936</v>
      </c>
      <c r="CG156" s="304">
        <f t="shared" si="65"/>
        <v>4.4316194120961656</v>
      </c>
      <c r="CH156" s="304">
        <f t="shared" si="66"/>
        <v>7.1419947291602544</v>
      </c>
      <c r="CI156" s="304">
        <f t="shared" si="67"/>
        <v>0.71653600336177026</v>
      </c>
      <c r="CJ156" s="304">
        <f t="shared" si="68"/>
        <v>7.7884348191496772E-3</v>
      </c>
      <c r="CK156" s="304">
        <f t="shared" si="69"/>
        <v>2.16518487972361</v>
      </c>
      <c r="CL156" s="304">
        <f t="shared" si="70"/>
        <v>23.707995589491617</v>
      </c>
      <c r="CM156" s="304">
        <f t="shared" si="71"/>
        <v>0.11682652228724515</v>
      </c>
      <c r="CN156" s="304">
        <f t="shared" si="72"/>
        <v>2.3521073153832024</v>
      </c>
      <c r="CO156" s="304">
        <f t="shared" si="73"/>
        <v>0.17913400084044256</v>
      </c>
      <c r="CP156" s="304">
        <f t="shared" si="74"/>
        <v>7.7884348191496769E-2</v>
      </c>
      <c r="CQ156" s="304">
        <f t="shared" si="75"/>
        <v>0.14019182674469421</v>
      </c>
      <c r="CR156" s="304">
        <f t="shared" si="76"/>
        <v>77.88434819149677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3.7784603132562968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3.1254765445711104E-5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8.6888247939076856E-3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0.24263130227586682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21.72124051474032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2.2619713168372824E-4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6.2882802608076452E-2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1.3948149341806457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1.3515325102163183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1.2976369559778703E-5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3.6074307376184798E-3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8.6787756343892866E-2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2.0302347971850234E-3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2.039240894674497E-8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5.6690896871951014E-6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1.3037016983837488E-4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8.2784882735304662E-3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7.703798935436987E-8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2.1416561040514823E-5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5.315975884767597E-4</v>
      </c>
      <c r="DR156" s="270">
        <f t="shared" si="86"/>
        <v>26.86154206128365</v>
      </c>
      <c r="DS156" s="270">
        <f t="shared" si="77"/>
        <v>2.7052569708751914E-4</v>
      </c>
      <c r="DT156" s="270">
        <f t="shared" si="78"/>
        <v>7.5206143790330332E-2</v>
      </c>
      <c r="DU156" s="270">
        <f t="shared" si="79"/>
        <v>1.7248959605587204</v>
      </c>
      <c r="DW156" s="278"/>
      <c r="DX156" s="278" t="s">
        <v>305</v>
      </c>
      <c r="DY156" s="281">
        <f t="shared" si="87"/>
        <v>28.586438021842369</v>
      </c>
      <c r="DZ156" s="281">
        <f t="shared" si="88"/>
        <v>7.5476669487417852E-2</v>
      </c>
      <c r="EB156" s="278"/>
      <c r="EC156" s="278" t="s">
        <v>305</v>
      </c>
      <c r="ED156" s="281">
        <f t="shared" si="89"/>
        <v>28.586438021842369</v>
      </c>
      <c r="EE156" s="281">
        <f t="shared" si="80"/>
        <v>7.5476669487417852E-2</v>
      </c>
      <c r="EL156" s="306" t="s">
        <v>667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459.48102211090338</v>
      </c>
      <c r="ER156" s="308">
        <f t="shared" si="91"/>
        <v>1.2131660899866981</v>
      </c>
      <c r="ET156" s="420" t="s">
        <v>667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446.38581298074263</v>
      </c>
      <c r="EZ156" s="422">
        <f t="shared" si="81"/>
        <v>1.1785908564220773</v>
      </c>
      <c r="FA156">
        <v>0</v>
      </c>
      <c r="FD156" s="306" t="s">
        <v>667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446.38581298074263</v>
      </c>
      <c r="FJ156" s="308">
        <f t="shared" si="83"/>
        <v>1.1785908564220773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779.62268127522157</v>
      </c>
      <c r="D157" s="400">
        <f>$AB72*KTDB_TripDistribution_2050!U$12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5642.2888409239949</v>
      </c>
      <c r="E157" s="400">
        <f>$AB72*KTDB_TripDistribution_2050!V$12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323.68414496615884</v>
      </c>
      <c r="F157" s="400">
        <f>$AB72*KTDB_TripDistribution_2050!W$12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0.50867073593424672</v>
      </c>
      <c r="G157" s="400">
        <f>$AB72*KTDB_TripDistribution_2050!X$12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1.921645002418265</v>
      </c>
      <c r="H157" s="400">
        <f>$AB72*KTDB_TripDistribution_2050!Y$12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6748.0259829037295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2.1829435075706201</v>
      </c>
      <c r="N157" s="206">
        <f>INDEX($A$145:$H$158,MATCH($L157,$B$145:$B$158,0),MATCH($M$144,$A$145:$H$145,0))*고양시_Modal_split!D$3 * 0.01</f>
        <v>366.6565470037367</v>
      </c>
      <c r="O157" s="206">
        <f>INDEX($A$145:$H$158,MATCH($L157,$B$145:$B$158,0),MATCH($M$144,$A$145:$H$145,0))*고양시_Modal_split!E$3 * 0.01</f>
        <v>44.360530564560108</v>
      </c>
      <c r="P157" s="206">
        <f>INDEX($A$145:$H$158,MATCH($L157,$B$145:$B$158,0),MATCH($M$144,$A$145:$H$145,0))*고양시_Modal_split!F$3 * 0.01</f>
        <v>71.491399872937819</v>
      </c>
      <c r="Q157" s="206">
        <f>INDEX($A$145:$H$158,MATCH($L157,$B$145:$B$158,0),MATCH($M$144,$A$145:$H$145,0))*고양시_Modal_split!G$3 * 0.01</f>
        <v>7.1725286677320383</v>
      </c>
      <c r="R157" s="206">
        <f>INDEX($A$145:$H$158,MATCH($L157,$B$145:$B$158,0),MATCH($M$144,$A$145:$H$145,0))*고양시_Modal_split!H$3 * 0.01</f>
        <v>7.7962268127522161E-2</v>
      </c>
      <c r="S157" s="206">
        <f>INDEX($A$145:$H$158,MATCH($L157,$B$145:$B$158,0),MATCH($M$144,$A$145:$H$145,0))*고양시_Modal_split!I$3 * 0.01</f>
        <v>21.673510539451158</v>
      </c>
      <c r="T157" s="206">
        <f>INDEX($A$145:$H$158,MATCH($L157,$B$145:$B$158,0),MATCH($M$144,$A$145:$H$145,0))*고양시_Modal_split!J$3 * 0.01</f>
        <v>237.31714418017745</v>
      </c>
      <c r="U157" s="206">
        <f>INDEX($A$145:$H$158,MATCH($L157,$B$145:$B$158,0),MATCH($M$144,$A$145:$H$145,0))*고양시_Modal_split!K$3 * 0.01</f>
        <v>1.1694340219128323</v>
      </c>
      <c r="V157" s="206">
        <f>INDEX($A$145:$H$158,MATCH($L157,$B$145:$B$158,0),MATCH($M$144,$A$145:$H$145,0))*고양시_Modal_split!L$3 * 0.01</f>
        <v>23.544604974511689</v>
      </c>
      <c r="W157" s="206">
        <f>INDEX($A$145:$H$158,MATCH($L157,$B$145:$B$158,0),MATCH($M$144,$A$145:$H$145,0))*고양시_Modal_split!M$3 * 0.01</f>
        <v>1.7931321669330096</v>
      </c>
      <c r="X157" s="206">
        <f>INDEX($A$145:$H$158,MATCH($L157,$B$145:$B$158,0),MATCH($M$144,$A$145:$H$145,0))*고양시_Modal_split!N$3 * 0.01</f>
        <v>0.77962268127522172</v>
      </c>
      <c r="Y157" s="206">
        <f>INDEX($A$145:$H$158,MATCH($L157,$B$145:$B$158,0),MATCH($M$144,$A$145:$H$145,0))*고양시_Modal_split!O$3 * 0.01</f>
        <v>1.4033208262953989</v>
      </c>
      <c r="Z157" s="209">
        <f>INDEX($A$145:$H$158,MATCH($L157,$B$145:$B$158,0),MATCH($M$144,$A$145:$H$145,0))*고양시_Modal_split!P$3 * 0.01</f>
        <v>779.62268127522157</v>
      </c>
      <c r="AA157" s="207">
        <f>INDEX($A$145:$H$158,MATCH($L157,$B$145:$B$158,0),MATCH($AA$144,$A$145:$H$145,0))*고양시_Modal_split!C$3 * 0.01</f>
        <v>15.798408754587186</v>
      </c>
      <c r="AB157" s="207">
        <f>INDEX($A$145:$H$158,MATCH($L157,$B$145:$B$158,0),MATCH($AA$144,$A$145:$H$145,0))*고양시_Modal_split!D$3 * 0.01</f>
        <v>2653.5684418865549</v>
      </c>
      <c r="AC157" s="207">
        <f>INDEX($A$145:$H$158,MATCH($L157,$B$145:$B$158,0),MATCH($AA$144,$A$145:$H$145,0))*고양시_Modal_split!E$3 * 0.01</f>
        <v>321.04623504857528</v>
      </c>
      <c r="AD157" s="207">
        <f>INDEX($A$145:$H$158,MATCH($L157,$B$145:$B$158,0),MATCH($AA$144,$A$145:$H$145,0))*고양시_Modal_split!F$3 * 0.01</f>
        <v>517.39788671273038</v>
      </c>
      <c r="AE157" s="207">
        <f>INDEX($A$145:$H$158,MATCH($L157,$B$145:$B$158,0),MATCH($AA$144,$A$145:$H$145,0))*고양시_Modal_split!G$3 * 0.01</f>
        <v>51.909057336500744</v>
      </c>
      <c r="AF157" s="207">
        <f>INDEX($A$145:$H$158,MATCH($L157,$B$145:$B$158,0),MATCH($AA$144,$A$145:$H$145,0))*고양시_Modal_split!H$3 * 0.01</f>
        <v>0.56422888409239957</v>
      </c>
      <c r="AG157" s="207">
        <f>INDEX($A$145:$H$158,MATCH($L157,$B$145:$B$158,0),MATCH($AA$144,$A$145:$H$145,0))*고양시_Modal_split!I$3 * 0.01</f>
        <v>156.85562977768706</v>
      </c>
      <c r="AH157" s="207">
        <f>INDEX($A$145:$H$158,MATCH($L157,$B$145:$B$158,0),MATCH($AA$144,$A$145:$H$145,0))*고양시_Modal_split!J$3 * 0.01</f>
        <v>1717.5127231772642</v>
      </c>
      <c r="AI157" s="207">
        <f>INDEX($A$145:$H$158,MATCH($L157,$B$145:$B$158,0),MATCH($AA$144,$A$145:$H$145,0))*고양시_Modal_split!K$3 * 0.01</f>
        <v>8.4634332613859922</v>
      </c>
      <c r="AJ157" s="207">
        <f>INDEX($A$145:$H$158,MATCH($L157,$B$145:$B$158,0),MATCH($AA$144,$A$145:$H$145,0))*고양시_Modal_split!L$3 * 0.01</f>
        <v>170.39712299590465</v>
      </c>
      <c r="AK157" s="207">
        <f>INDEX($A$145:$H$158,MATCH($L157,$B$145:$B$158,0),MATCH($AA$144,$A$145:$H$145,0))*고양시_Modal_split!M$3 * 0.01</f>
        <v>12.977264334125186</v>
      </c>
      <c r="AL157" s="207">
        <f>INDEX($A$145:$H$158,MATCH($L157,$B$145:$B$158,0),MATCH($AA$144,$A$145:$H$145,0))*고양시_Modal_split!N$3 * 0.01</f>
        <v>5.6422888409239951</v>
      </c>
      <c r="AM157" s="207">
        <f>INDEX($A$145:$H$158,MATCH($L157,$B$145:$B$158,0),MATCH($AA$144,$A$145:$H$145,0))*고양시_Modal_split!O$3 * 0.01</f>
        <v>10.156119913663192</v>
      </c>
      <c r="AN157" s="207">
        <f>INDEX($A$145:$H$158,MATCH($L157,$B$145:$B$158,0),MATCH($AA$144,$A$145:$H$145,0))*고양시_Modal_split!P$3 * 0.01</f>
        <v>5642.2888409239949</v>
      </c>
      <c r="AO157" s="303">
        <f>INDEX($A$145:$H$158,MATCH($L157,$B$145:$B$158,0),MATCH($AO$144,$A$145:$H$145,0))*고양시_Modal_split!C$3 * 0.01</f>
        <v>0.90631560590524474</v>
      </c>
      <c r="AP157" s="303">
        <f>INDEX($A$145:$H$158,MATCH($L157,$B$145:$B$158,0),MATCH($AO$144,$A$145:$H$145,0))*고양시_Modal_split!D$3 * 0.01</f>
        <v>152.22865337758452</v>
      </c>
      <c r="AQ157" s="303">
        <f>INDEX($A$145:$H$158,MATCH($L157,$B$145:$B$158,0),MATCH($AO$144,$A$145:$H$145,0))*고양시_Modal_split!E$3 * 0.01</f>
        <v>18.417627848574437</v>
      </c>
      <c r="AR157" s="303">
        <f>INDEX($A$145:$H$158,MATCH($L157,$B$145:$B$158,0),MATCH($AO$144,$A$145:$H$145,0))*고양시_Modal_split!F$3 * 0.01</f>
        <v>29.681836093396765</v>
      </c>
      <c r="AS157" s="303">
        <f>INDEX($A$145:$H$158,MATCH($L157,$B$145:$B$158,0),MATCH($AO$144,$A$145:$H$145,0))*고양시_Modal_split!G$3 * 0.01</f>
        <v>2.9778941336886611</v>
      </c>
      <c r="AT157" s="303">
        <f>INDEX($A$145:$H$158,MATCH($L157,$B$145:$B$158,0),MATCH($AO$144,$A$145:$H$145,0))*고양시_Modal_split!H$3 * 0.01</f>
        <v>3.2368414496615885E-2</v>
      </c>
      <c r="AU157" s="303">
        <f>INDEX($A$145:$H$158,MATCH($L157,$B$145:$B$158,0),MATCH($AO$144,$A$145:$H$145,0))*고양시_Modal_split!I$3 * 0.01</f>
        <v>8.9984192300592163</v>
      </c>
      <c r="AV157" s="303">
        <f>INDEX($A$145:$H$158,MATCH($L157,$B$145:$B$158,0),MATCH($AO$144,$A$145:$H$145,0))*고양시_Modal_split!J$3 * 0.01</f>
        <v>98.529453727698751</v>
      </c>
      <c r="AW157" s="303">
        <f>INDEX($A$145:$H$158,MATCH($L157,$B$145:$B$158,0),MATCH($AO$144,$A$145:$H$145,0))*고양시_Modal_split!K$3 * 0.01</f>
        <v>0.4855262174492383</v>
      </c>
      <c r="AX157" s="303">
        <f>INDEX($A$145:$H$158,MATCH($L157,$B$145:$B$158,0),MATCH($AO$144,$A$145:$H$145,0))*고양시_Modal_split!L$3 * 0.01</f>
        <v>9.7752611779779972</v>
      </c>
      <c r="AY157" s="303">
        <f>INDEX($A$145:$H$158,MATCH($L157,$B$145:$B$158,0),MATCH($AO$144,$A$145:$H$145,0))*고양시_Modal_split!M$3 * 0.01</f>
        <v>0.74447353342216527</v>
      </c>
      <c r="AZ157" s="303">
        <f>INDEX($A$145:$H$158,MATCH($L157,$B$145:$B$158,0),MATCH($AO$144,$A$145:$H$145,0))*고양시_Modal_split!N$3 * 0.01</f>
        <v>0.32368414496615883</v>
      </c>
      <c r="BA157" s="207">
        <f>INDEX($A$145:$H$158,MATCH($L157,$B$145:$B$158,0),MATCH($AO$144,$A$145:$H$145,0))*고양시_Modal_split!O$3 * 0.01</f>
        <v>0.58263146093908591</v>
      </c>
      <c r="BB157" s="207">
        <f>INDEX($A$145:$H$158,MATCH($L157,$B$145:$B$158,0),MATCH($AO$144,$A$145:$H$145,0))*고양시_Modal_split!P$3 * 0.01</f>
        <v>323.68414496615884</v>
      </c>
      <c r="BC157" s="207">
        <f>INDEX($A$145:$H$158,MATCH($L157,$B$145:$B$158,0),MATCH($BC$144,$A$145:$H$145,0))*고양시_Modal_split!C$3 * 0.01</f>
        <v>1.4242780606158905E-3</v>
      </c>
      <c r="BD157" s="207">
        <f>INDEX($A$145:$H$158,MATCH($L157,$B$145:$B$158,0),MATCH($BC$144,$A$145:$H$145,0))*고양시_Modal_split!D$3 * 0.01</f>
        <v>0.23922784710987624</v>
      </c>
      <c r="BE157" s="207">
        <f>INDEX($A$145:$H$158,MATCH($L157,$B$145:$B$158,0),MATCH($BC$144,$A$145:$H$145,0))*고양시_Modal_split!E$3 * 0.01</f>
        <v>2.8943364874658636E-2</v>
      </c>
      <c r="BF157" s="207">
        <f>INDEX($A$145:$H$158,MATCH($L157,$B$145:$B$158,0),MATCH($BC$144,$A$145:$H$145,0))*고양시_Modal_split!F$3 * 0.01</f>
        <v>4.664510648517043E-2</v>
      </c>
      <c r="BG157" s="207">
        <f>INDEX($A$145:$H$158,MATCH($L157,$B$145:$B$158,0),MATCH($BC$144,$A$145:$H$145,0))*고양시_Modal_split!G$3 * 0.01</f>
        <v>4.6797707705950702E-3</v>
      </c>
      <c r="BH157" s="207">
        <f>INDEX($A$145:$H$158,MATCH($L157,$B$145:$B$158,0),MATCH($BC$144,$A$145:$H$145,0))*고양시_Modal_split!H$3 * 0.01</f>
        <v>5.0867073593424675E-5</v>
      </c>
      <c r="BI157" s="207">
        <f>INDEX($A$145:$H$158,MATCH($L157,$B$145:$B$158,0),MATCH($BC$144,$A$145:$H$145,0))*고양시_Modal_split!I$3 * 0.01</f>
        <v>1.4141046458972057E-2</v>
      </c>
      <c r="BJ157" s="207">
        <f>INDEX($A$145:$H$158,MATCH($L157,$B$145:$B$158,0),MATCH($BC$144,$A$145:$H$145,0))*고양시_Modal_split!J$3 * 0.01</f>
        <v>0.15483937201838471</v>
      </c>
      <c r="BK157" s="207">
        <f>INDEX($A$145:$H$158,MATCH($L157,$B$145:$B$158,0),MATCH($BC$144,$A$145:$H$145,0))*고양시_Modal_split!K$3 * 0.01</f>
        <v>7.6300610390137014E-4</v>
      </c>
      <c r="BL157" s="207">
        <f>INDEX($A$145:$H$158,MATCH($L157,$B$145:$B$158,0),MATCH($BC$144,$A$145:$H$145,0))*고양시_Modal_split!L$3 * 0.01</f>
        <v>1.5361856225214252E-2</v>
      </c>
      <c r="BM157" s="207">
        <f>INDEX($A$145:$H$158,MATCH($L157,$B$145:$B$158,0),MATCH($BC$144,$A$145:$H$145,0))*고양시_Modal_split!M$3 * 0.01</f>
        <v>1.1699426926487675E-3</v>
      </c>
      <c r="BN157" s="207">
        <f>INDEX($A$145:$H$158,MATCH($L157,$B$145:$B$158,0),MATCH($BC$144,$A$145:$H$145,0))*고양시_Modal_split!N$3 * 0.01</f>
        <v>5.0867073593424672E-4</v>
      </c>
      <c r="BO157" s="207">
        <f>INDEX($A$145:$H$158,MATCH($L157,$B$145:$B$158,0),MATCH($BC$144,$A$145:$H$145,0))*고양시_Modal_split!O$3 * 0.01</f>
        <v>9.1560732468164401E-4</v>
      </c>
      <c r="BP157" s="207">
        <f>INDEX($A$145:$H$158,MATCH($L157,$B$145:$B$158,0),MATCH($BC$144,$A$145:$H$145,0))*고양시_Modal_split!P$3 * 0.01</f>
        <v>0.50867073593424672</v>
      </c>
      <c r="BQ157" s="207">
        <f>INDEX($A$145:$H$158,MATCH($L157,$B$145:$B$158,0),MATCH($BQ$144,$A$145:$H$145,0))*고양시_Modal_split!C$3 * 0.01</f>
        <v>5.3806060067711414E-3</v>
      </c>
      <c r="BR157" s="207">
        <f>INDEX($A$145:$H$158,MATCH($L157,$B$145:$B$158,0),MATCH($BQ$144,$A$145:$H$145,0))*고양시_Modal_split!D$3 * 0.01</f>
        <v>0.90374964463731011</v>
      </c>
      <c r="BS157" s="207">
        <f>INDEX($A$145:$H$158,MATCH($L157,$B$145:$B$158,0),MATCH($BQ$144,$A$145:$H$145,0))*고양시_Modal_split!E$3 * 0.01</f>
        <v>0.10934160063759928</v>
      </c>
      <c r="BT157" s="207">
        <f>INDEX($A$145:$H$158,MATCH($L157,$B$145:$B$158,0),MATCH($BQ$144,$A$145:$H$145,0))*고양시_Modal_split!F$3 * 0.01</f>
        <v>0.17621484672175491</v>
      </c>
      <c r="BU157" s="207">
        <f>INDEX($A$145:$H$158,MATCH($L157,$B$145:$B$158,0),MATCH($BQ$144,$A$145:$H$145,0))*고양시_Modal_split!G$3 * 0.01</f>
        <v>1.7679134022248036E-2</v>
      </c>
      <c r="BV157" s="207">
        <f>INDEX($A$145:$H$158,MATCH($L157,$B$145:$B$158,0),MATCH($BQ$144,$A$145:$H$145,0))*고양시_Modal_split!H$3 * 0.01</f>
        <v>1.9216450024182649E-4</v>
      </c>
      <c r="BW157" s="207">
        <f>INDEX($A$145:$H$158,MATCH($L157,$B$145:$B$158,0),MATCH($BQ$144,$A$145:$H$145,0))*고양시_Modal_split!I$3 * 0.01</f>
        <v>5.3421731067227765E-2</v>
      </c>
      <c r="BX157" s="207">
        <f>INDEX($A$145:$H$158,MATCH($L157,$B$145:$B$158,0),MATCH($BQ$144,$A$145:$H$145,0))*고양시_Modal_split!J$3 * 0.01</f>
        <v>0.58494873873611986</v>
      </c>
      <c r="BY157" s="207">
        <f>INDEX($A$145:$H$158,MATCH($L157,$B$145:$B$158,0),MATCH($BQ$144,$A$145:$H$145,0))*고양시_Modal_split!K$3 * 0.01</f>
        <v>2.8824675036273973E-3</v>
      </c>
      <c r="BZ157" s="207">
        <f>INDEX($A$145:$H$158,MATCH($L157,$B$145:$B$158,0),MATCH($BQ$144,$A$145:$H$145,0))*고양시_Modal_split!L$3 * 0.01</f>
        <v>5.8033679073031606E-2</v>
      </c>
      <c r="CA157" s="207">
        <f>INDEX($A$145:$H$158,MATCH($L157,$B$145:$B$158,0),MATCH($BQ$144,$A$145:$H$145,0))*고양시_Modal_split!M$3 * 0.01</f>
        <v>4.419783505562009E-3</v>
      </c>
      <c r="CB157" s="207">
        <f>INDEX($A$145:$H$158,MATCH($L157,$B$145:$B$158,0),MATCH($BQ$144,$A$145:$H$145,0))*고양시_Modal_split!N$3 * 0.01</f>
        <v>1.9216450024182653E-3</v>
      </c>
      <c r="CC157" s="207">
        <f>INDEX($A$145:$H$158,MATCH($L157,$B$145:$B$158,0),MATCH($BQ$144,$A$145:$H$145,0))*고양시_Modal_split!O$3 * 0.01</f>
        <v>3.458961004352877E-3</v>
      </c>
      <c r="CD157" s="207">
        <f>INDEX($A$145:$H$158,MATCH($L157,$B$145:$B$158,0),MATCH($BQ$144,$A$145:$H$145,0))*고양시_Modal_split!P$3 * 0.01</f>
        <v>1.921645002418265</v>
      </c>
      <c r="CE157" s="304">
        <f t="shared" si="84"/>
        <v>18.894472752130437</v>
      </c>
      <c r="CF157" s="304">
        <f t="shared" si="64"/>
        <v>3173.5966197596231</v>
      </c>
      <c r="CG157" s="304">
        <f t="shared" si="65"/>
        <v>383.9626784272221</v>
      </c>
      <c r="CH157" s="304">
        <f t="shared" si="66"/>
        <v>618.79398263227188</v>
      </c>
      <c r="CI157" s="304">
        <f t="shared" si="67"/>
        <v>62.081839042714279</v>
      </c>
      <c r="CJ157" s="304">
        <f t="shared" si="68"/>
        <v>0.67480259829037292</v>
      </c>
      <c r="CK157" s="304">
        <f t="shared" si="69"/>
        <v>187.59512232472366</v>
      </c>
      <c r="CL157" s="304">
        <f t="shared" si="70"/>
        <v>2054.0991091958949</v>
      </c>
      <c r="CM157" s="304">
        <f t="shared" si="71"/>
        <v>10.12203897435559</v>
      </c>
      <c r="CN157" s="304">
        <f t="shared" si="72"/>
        <v>203.79038468369257</v>
      </c>
      <c r="CO157" s="304">
        <f t="shared" si="73"/>
        <v>15.52045976067857</v>
      </c>
      <c r="CP157" s="304">
        <f t="shared" si="74"/>
        <v>6.7480259829037283</v>
      </c>
      <c r="CQ157" s="304">
        <f t="shared" si="75"/>
        <v>12.146446769226712</v>
      </c>
      <c r="CR157" s="304">
        <f t="shared" si="76"/>
        <v>6748.0259829037277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327.37191696762204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2.7079634639639513E-3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0.7528138429819784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21.021968727242577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1881.9634339620957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1.9598085588482098E-2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5.4482677935980224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120.84902340135082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117.09896413660347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1.1242936608758557E-3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0.31255363772348788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7.5194316753676897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0.17590282875726193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1.7668313162009267E-6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4.9117910590385752E-4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1.1295482518539891E-2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0.71726162272802385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6.6746960834257206E-6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1.8555655111923504E-3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4.6058475454786987E-2</v>
      </c>
      <c r="DR157" s="270">
        <f t="shared" si="86"/>
        <v>2327.3274795178068</v>
      </c>
      <c r="DS157" s="270">
        <f t="shared" si="77"/>
        <v>2.343878424072153E-2</v>
      </c>
      <c r="DT157" s="270">
        <f t="shared" si="78"/>
        <v>6.5159820189205844</v>
      </c>
      <c r="DU157" s="270">
        <f t="shared" si="79"/>
        <v>149.44777776193442</v>
      </c>
      <c r="DW157" s="278"/>
      <c r="DX157" s="278" t="s">
        <v>47</v>
      </c>
      <c r="DY157" s="281">
        <f t="shared" si="87"/>
        <v>2476.7752572797413</v>
      </c>
      <c r="DZ157" s="281">
        <f t="shared" si="88"/>
        <v>6.5394208031613061</v>
      </c>
      <c r="EB157" s="278"/>
      <c r="EC157" s="278" t="s">
        <v>47</v>
      </c>
      <c r="ED157" s="281">
        <f t="shared" si="89"/>
        <v>2476.7752572797413</v>
      </c>
      <c r="EE157" s="281">
        <f t="shared" si="80"/>
        <v>6.5394208031613061</v>
      </c>
      <c r="EL157" s="306" t="s">
        <v>667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413.27404187532937</v>
      </c>
      <c r="ER157" s="308">
        <f t="shared" si="91"/>
        <v>1.0911659662711339</v>
      </c>
      <c r="ET157" s="420" t="s">
        <v>667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401.49573168188249</v>
      </c>
      <c r="EZ157" s="422">
        <f t="shared" si="81"/>
        <v>1.0600677362324067</v>
      </c>
      <c r="FA157">
        <v>0</v>
      </c>
      <c r="FD157" s="306" t="s">
        <v>667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401.49573168188249</v>
      </c>
      <c r="FJ157" s="308">
        <f t="shared" si="83"/>
        <v>1.0600677362324067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676</v>
      </c>
      <c r="C158" s="400">
        <f>$AB73*KTDB_TripDistribution_2050!T$12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4995.223368090582</v>
      </c>
      <c r="D158" s="400">
        <f>$AB73*KTDB_TripDistribution_2050!U$12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36151.453446171094</v>
      </c>
      <c r="E158" s="400">
        <f>$AB73*KTDB_TripDistribution_2050!V$12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2073.9194018453509</v>
      </c>
      <c r="F158" s="400">
        <f>$AB73*KTDB_TripDistribution_2050!W$12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3.2591714015380062</v>
      </c>
      <c r="G158" s="400">
        <f>$AB73*KTDB_TripDistribution_2050!X$12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12.312425294699134</v>
      </c>
      <c r="H158" s="400">
        <f>$AB73*KTDB_TripDistribution_2050!Y$12 * (1+KTDB_발생량도착량_증가율!$C$7*2) * (1+KTDB_발생량도착량_증가율!$D$8*5)* (1+KTDB_발생량도착량_증가율!$E$8*5)* (1+KTDB_발생량도착량_증가율!$F$8*5)* (1+KTDB_발생량도착량_증가율!$G$8*5)* (1+KTDB_발생량도착량_증가율!$H$8*5)</f>
        <v>43236.167812803273</v>
      </c>
      <c r="I158" t="b">
        <f>H158=$AB$73 * (1+KTDB_발생량도착량_증가율!$C$7*2)</f>
        <v>0</v>
      </c>
      <c r="J158" s="230">
        <f>CR158</f>
        <v>43236.167812803265</v>
      </c>
      <c r="K158" s="206"/>
      <c r="L158" s="206" t="s">
        <v>26</v>
      </c>
      <c r="M158" s="206">
        <f>INDEX($A$145:$H$158,MATCH($L158,$B$145:$B$158,0),MATCH($M$144,$A$145:$H$145,0))*고양시_Modal_split!C$3 * 0.01</f>
        <v>13.986625430653628</v>
      </c>
      <c r="N158" s="206">
        <f>INDEX($A$145:$H$158,MATCH($L158,$B$145:$B$158,0),MATCH($M$144,$A$145:$H$145,0))*고양시_Modal_split!D$3 * 0.01</f>
        <v>2349.2535500130007</v>
      </c>
      <c r="O158" s="206">
        <f>INDEX($A$145:$H$158,MATCH($L158,$B$145:$B$158,0),MATCH($M$144,$A$145:$H$145,0))*고양시_Modal_split!E$3 * 0.01</f>
        <v>284.22820964435408</v>
      </c>
      <c r="P158" s="206">
        <f>INDEX($A$145:$H$158,MATCH($L158,$B$145:$B$158,0),MATCH($M$144,$A$145:$H$145,0))*고양시_Modal_split!F$3 * 0.01</f>
        <v>458.06198285390639</v>
      </c>
      <c r="Q158" s="206">
        <f>INDEX($A$145:$H$158,MATCH($L158,$B$145:$B$158,0),MATCH($M$144,$A$145:$H$145,0))*고양시_Modal_split!G$3 * 0.01</f>
        <v>45.956054986433344</v>
      </c>
      <c r="R158" s="206">
        <f>INDEX($A$145:$H$158,MATCH($L158,$B$145:$B$158,0),MATCH($M$144,$A$145:$H$145,0))*고양시_Modal_split!H$3 * 0.01</f>
        <v>0.49952233680905822</v>
      </c>
      <c r="S158" s="206">
        <f>INDEX($A$145:$H$158,MATCH($L158,$B$145:$B$158,0),MATCH($M$144,$A$145:$H$145,0))*고양시_Modal_split!I$3 * 0.01</f>
        <v>138.86720963291816</v>
      </c>
      <c r="T158" s="206">
        <f>INDEX($A$145:$H$158,MATCH($L158,$B$145:$B$158,0),MATCH($M$144,$A$145:$H$145,0))*고양시_Modal_split!J$3 * 0.01</f>
        <v>1520.5459932467732</v>
      </c>
      <c r="U158" s="206">
        <f>INDEX($A$145:$H$158,MATCH($L158,$B$145:$B$158,0),MATCH($M$144,$A$145:$H$145,0))*고양시_Modal_split!K$3 * 0.01</f>
        <v>7.4928350521358738</v>
      </c>
      <c r="V158" s="206">
        <f>INDEX($A$145:$H$158,MATCH($L158,$B$145:$B$158,0),MATCH($M$144,$A$145:$H$145,0))*고양시_Modal_split!L$3 * 0.01</f>
        <v>150.85574571633558</v>
      </c>
      <c r="W158" s="206">
        <f>INDEX($A$145:$H$158,MATCH($L158,$B$145:$B$158,0),MATCH($M$144,$A$145:$H$145,0))*고양시_Modal_split!M$3 * 0.01</f>
        <v>11.489013746608336</v>
      </c>
      <c r="X158" s="206">
        <f>INDEX($A$145:$H$158,MATCH($L158,$B$145:$B$158,0),MATCH($M$144,$A$145:$H$145,0))*고양시_Modal_split!N$3 * 0.01</f>
        <v>4.9952233680905822</v>
      </c>
      <c r="Y158" s="206">
        <f>INDEX($A$145:$H$158,MATCH($L158,$B$145:$B$158,0),MATCH($M$144,$A$145:$H$145,0))*고양시_Modal_split!O$3 * 0.01</f>
        <v>8.9914020625630471</v>
      </c>
      <c r="Z158" s="209">
        <f>INDEX($A$145:$H$158,MATCH($L158,$B$145:$B$158,0),MATCH($M$144,$A$145:$H$145,0))*고양시_Modal_split!P$3 * 0.01</f>
        <v>4995.223368090582</v>
      </c>
      <c r="AA158" s="207">
        <f>INDEX($A$145:$H$158,MATCH($L158,$B$145:$B$158,0),MATCH($AA$144,$A$145:$H$145,0))*고양시_Modal_split!C$3 * 0.01</f>
        <v>101.22406964927904</v>
      </c>
      <c r="AB158" s="207">
        <f>INDEX($A$145:$H$158,MATCH($L158,$B$145:$B$158,0),MATCH($AA$144,$A$145:$H$145,0))*고양시_Modal_split!D$3 * 0.01</f>
        <v>17002.028555734265</v>
      </c>
      <c r="AC158" s="207">
        <f>INDEX($A$145:$H$158,MATCH($L158,$B$145:$B$158,0),MATCH($AA$144,$A$145:$H$145,0))*고양시_Modal_split!E$3 * 0.01</f>
        <v>2057.0177010871353</v>
      </c>
      <c r="AD158" s="207">
        <f>INDEX($A$145:$H$158,MATCH($L158,$B$145:$B$158,0),MATCH($AA$144,$A$145:$H$145,0))*고양시_Modal_split!F$3 * 0.01</f>
        <v>3315.0882810138896</v>
      </c>
      <c r="AE158" s="207">
        <f>INDEX($A$145:$H$158,MATCH($L158,$B$145:$B$158,0),MATCH($AA$144,$A$145:$H$145,0))*고양시_Modal_split!G$3 * 0.01</f>
        <v>332.59337170477403</v>
      </c>
      <c r="AF158" s="207">
        <f>INDEX($A$145:$H$158,MATCH($L158,$B$145:$B$158,0),MATCH($AA$144,$A$145:$H$145,0))*고양시_Modal_split!H$3 * 0.01</f>
        <v>3.6151453446171091</v>
      </c>
      <c r="AG158" s="207">
        <f>INDEX($A$145:$H$158,MATCH($L158,$B$145:$B$158,0),MATCH($AA$144,$A$145:$H$145,0))*고양시_Modal_split!I$3 * 0.01</f>
        <v>1005.0104058035564</v>
      </c>
      <c r="AH158" s="207">
        <f>INDEX($A$145:$H$158,MATCH($L158,$B$145:$B$158,0),MATCH($AA$144,$A$145:$H$145,0))*고양시_Modal_split!J$3 * 0.01</f>
        <v>11004.502429014481</v>
      </c>
      <c r="AI158" s="207">
        <f>INDEX($A$145:$H$158,MATCH($L158,$B$145:$B$158,0),MATCH($AA$144,$A$145:$H$145,0))*고양시_Modal_split!K$3 * 0.01</f>
        <v>54.227180169256634</v>
      </c>
      <c r="AJ158" s="207">
        <f>INDEX($A$145:$H$158,MATCH($L158,$B$145:$B$158,0),MATCH($AA$144,$A$145:$H$145,0))*고양시_Modal_split!L$3 * 0.01</f>
        <v>1091.773894074367</v>
      </c>
      <c r="AK158" s="207">
        <f>INDEX($A$145:$H$158,MATCH($L158,$B$145:$B$158,0),MATCH($AA$144,$A$145:$H$145,0))*고양시_Modal_split!M$3 * 0.01</f>
        <v>83.148342926193507</v>
      </c>
      <c r="AL158" s="207">
        <f>INDEX($A$145:$H$158,MATCH($L158,$B$145:$B$158,0),MATCH($AA$144,$A$145:$H$145,0))*고양시_Modal_split!N$3 * 0.01</f>
        <v>36.151453446171097</v>
      </c>
      <c r="AM158" s="207">
        <f>INDEX($A$145:$H$158,MATCH($L158,$B$145:$B$158,0),MATCH($AA$144,$A$145:$H$145,0))*고양시_Modal_split!O$3 * 0.01</f>
        <v>65.07261620310797</v>
      </c>
      <c r="AN158" s="207">
        <f>INDEX($A$145:$H$158,MATCH($L158,$B$145:$B$158,0),MATCH($AA$144,$A$145:$H$145,0))*고양시_Modal_split!P$3 * 0.01</f>
        <v>36151.453446171094</v>
      </c>
      <c r="AO158" s="303">
        <f>INDEX($A$145:$H$158,MATCH($L158,$B$145:$B$158,0),MATCH($AO$144,$A$145:$H$145,0))*고양시_Modal_split!C$3 * 0.01</f>
        <v>5.8069743251669825</v>
      </c>
      <c r="AP158" s="303">
        <f>INDEX($A$145:$H$158,MATCH($L158,$B$145:$B$158,0),MATCH($AO$144,$A$145:$H$145,0))*고양시_Modal_split!D$3 * 0.01</f>
        <v>975.36429468786855</v>
      </c>
      <c r="AQ158" s="303">
        <f>INDEX($A$145:$H$158,MATCH($L158,$B$145:$B$158,0),MATCH($AO$144,$A$145:$H$145,0))*고양시_Modal_split!E$3 * 0.01</f>
        <v>118.00601396500046</v>
      </c>
      <c r="AR158" s="303">
        <f>INDEX($A$145:$H$158,MATCH($L158,$B$145:$B$158,0),MATCH($AO$144,$A$145:$H$145,0))*고양시_Modal_split!F$3 * 0.01</f>
        <v>190.17840914921868</v>
      </c>
      <c r="AS158" s="303">
        <f>INDEX($A$145:$H$158,MATCH($L158,$B$145:$B$158,0),MATCH($AO$144,$A$145:$H$145,0))*고양시_Modal_split!G$3 * 0.01</f>
        <v>19.080058496977227</v>
      </c>
      <c r="AT158" s="303">
        <f>INDEX($A$145:$H$158,MATCH($L158,$B$145:$B$158,0),MATCH($AO$144,$A$145:$H$145,0))*고양시_Modal_split!H$3 * 0.01</f>
        <v>0.20739194018453511</v>
      </c>
      <c r="AU158" s="303">
        <f>INDEX($A$145:$H$158,MATCH($L158,$B$145:$B$158,0),MATCH($AO$144,$A$145:$H$145,0))*고양시_Modal_split!I$3 * 0.01</f>
        <v>57.654959371300748</v>
      </c>
      <c r="AV158" s="303">
        <f>INDEX($A$145:$H$158,MATCH($L158,$B$145:$B$158,0),MATCH($AO$144,$A$145:$H$145,0))*고양시_Modal_split!J$3 * 0.01</f>
        <v>631.30106592172478</v>
      </c>
      <c r="AW158" s="303">
        <f>INDEX($A$145:$H$158,MATCH($L158,$B$145:$B$158,0),MATCH($AO$144,$A$145:$H$145,0))*고양시_Modal_split!K$3 * 0.01</f>
        <v>3.1108791027680263</v>
      </c>
      <c r="AX158" s="303">
        <f>INDEX($A$145:$H$158,MATCH($L158,$B$145:$B$158,0),MATCH($AO$144,$A$145:$H$145,0))*고양시_Modal_split!L$3 * 0.01</f>
        <v>62.632365935729595</v>
      </c>
      <c r="AY158" s="303">
        <f>INDEX($A$145:$H$158,MATCH($L158,$B$145:$B$158,0),MATCH($AO$144,$A$145:$H$145,0))*고양시_Modal_split!M$3 * 0.01</f>
        <v>4.7700146242443067</v>
      </c>
      <c r="AZ158" s="303">
        <f>INDEX($A$145:$H$158,MATCH($L158,$B$145:$B$158,0),MATCH($AO$144,$A$145:$H$145,0))*고양시_Modal_split!N$3 * 0.01</f>
        <v>2.0739194018453508</v>
      </c>
      <c r="BA158" s="207">
        <f>INDEX($A$145:$H$158,MATCH($L158,$B$145:$B$158,0),MATCH($AO$144,$A$145:$H$145,0))*고양시_Modal_split!O$3 * 0.01</f>
        <v>3.7330549233216317</v>
      </c>
      <c r="BB158" s="207">
        <f>INDEX($A$145:$H$158,MATCH($L158,$B$145:$B$158,0),MATCH($AO$144,$A$145:$H$145,0))*고양시_Modal_split!P$3 * 0.01</f>
        <v>2073.9194018453509</v>
      </c>
      <c r="BC158" s="207">
        <f>INDEX($A$145:$H$158,MATCH($L158,$B$145:$B$158,0),MATCH($BC$144,$A$145:$H$145,0))*고양시_Modal_split!C$3 * 0.01</f>
        <v>9.1256799243064173E-3</v>
      </c>
      <c r="BD158" s="207">
        <f>INDEX($A$145:$H$158,MATCH($L158,$B$145:$B$158,0),MATCH($BC$144,$A$145:$H$145,0))*고양시_Modal_split!D$3 * 0.01</f>
        <v>1.5327883101433244</v>
      </c>
      <c r="BE158" s="207">
        <f>INDEX($A$145:$H$158,MATCH($L158,$B$145:$B$158,0),MATCH($BC$144,$A$145:$H$145,0))*고양시_Modal_split!E$3 * 0.01</f>
        <v>0.18544685274751252</v>
      </c>
      <c r="BF158" s="207">
        <f>INDEX($A$145:$H$158,MATCH($L158,$B$145:$B$158,0),MATCH($BC$144,$A$145:$H$145,0))*고양시_Modal_split!F$3 * 0.01</f>
        <v>0.29886601752103514</v>
      </c>
      <c r="BG158" s="207">
        <f>INDEX($A$145:$H$158,MATCH($L158,$B$145:$B$158,0),MATCH($BC$144,$A$145:$H$145,0))*고양시_Modal_split!G$3 * 0.01</f>
        <v>2.9984376894149657E-2</v>
      </c>
      <c r="BH158" s="207">
        <f>INDEX($A$145:$H$158,MATCH($L158,$B$145:$B$158,0),MATCH($BC$144,$A$145:$H$145,0))*고양시_Modal_split!H$3 * 0.01</f>
        <v>3.2591714015380068E-4</v>
      </c>
      <c r="BI158" s="207">
        <f>INDEX($A$145:$H$158,MATCH($L158,$B$145:$B$158,0),MATCH($BC$144,$A$145:$H$145,0))*고양시_Modal_split!I$3 * 0.01</f>
        <v>9.0604964962756565E-2</v>
      </c>
      <c r="BJ158" s="207">
        <f>INDEX($A$145:$H$158,MATCH($L158,$B$145:$B$158,0),MATCH($BC$144,$A$145:$H$145,0))*고양시_Modal_split!J$3 * 0.01</f>
        <v>0.99209177462816911</v>
      </c>
      <c r="BK158" s="207">
        <f>INDEX($A$145:$H$158,MATCH($L158,$B$145:$B$158,0),MATCH($BC$144,$A$145:$H$145,0))*고양시_Modal_split!K$3 * 0.01</f>
        <v>4.8887571023070097E-3</v>
      </c>
      <c r="BL158" s="207">
        <f>INDEX($A$145:$H$158,MATCH($L158,$B$145:$B$158,0),MATCH($BC$144,$A$145:$H$145,0))*고양시_Modal_split!L$3 * 0.01</f>
        <v>9.8426976326447785E-2</v>
      </c>
      <c r="BM158" s="207">
        <f>INDEX($A$145:$H$158,MATCH($L158,$B$145:$B$158,0),MATCH($BC$144,$A$145:$H$145,0))*고양시_Modal_split!M$3 * 0.01</f>
        <v>7.4960942235374143E-3</v>
      </c>
      <c r="BN158" s="207">
        <f>INDEX($A$145:$H$158,MATCH($L158,$B$145:$B$158,0),MATCH($BC$144,$A$145:$H$145,0))*고양시_Modal_split!N$3 * 0.01</f>
        <v>3.2591714015380063E-3</v>
      </c>
      <c r="BO158" s="207">
        <f>INDEX($A$145:$H$158,MATCH($L158,$B$145:$B$158,0),MATCH($BC$144,$A$145:$H$145,0))*고양시_Modal_split!O$3 * 0.01</f>
        <v>5.8665085227684113E-3</v>
      </c>
      <c r="BP158" s="207">
        <f>INDEX($A$145:$H$158,MATCH($L158,$B$145:$B$158,0),MATCH($BC$144,$A$145:$H$145,0))*고양시_Modal_split!P$3 * 0.01</f>
        <v>3.2591714015380062</v>
      </c>
      <c r="BQ158" s="207">
        <f>INDEX($A$145:$H$158,MATCH($L158,$B$145:$B$158,0),MATCH($BQ$144,$A$145:$H$145,0))*고양시_Modal_split!C$3 * 0.01</f>
        <v>3.4474790825157572E-2</v>
      </c>
      <c r="BR158" s="207">
        <f>INDEX($A$145:$H$158,MATCH($L158,$B$145:$B$158,0),MATCH($BQ$144,$A$145:$H$145,0))*고양시_Modal_split!D$3 * 0.01</f>
        <v>5.7905336160970027</v>
      </c>
      <c r="BS158" s="207">
        <f>INDEX($A$145:$H$158,MATCH($L158,$B$145:$B$158,0),MATCH($BQ$144,$A$145:$H$145,0))*고양시_Modal_split!E$3 * 0.01</f>
        <v>0.70057699926838068</v>
      </c>
      <c r="BT158" s="207">
        <f>INDEX($A$145:$H$158,MATCH($L158,$B$145:$B$158,0),MATCH($BQ$144,$A$145:$H$145,0))*고양시_Modal_split!F$3 * 0.01</f>
        <v>1.1290493995239106</v>
      </c>
      <c r="BU158" s="207">
        <f>INDEX($A$145:$H$158,MATCH($L158,$B$145:$B$158,0),MATCH($BQ$144,$A$145:$H$145,0))*고양시_Modal_split!G$3 * 0.01</f>
        <v>0.11327431271123203</v>
      </c>
      <c r="BV158" s="207">
        <f>INDEX($A$145:$H$158,MATCH($L158,$B$145:$B$158,0),MATCH($BQ$144,$A$145:$H$145,0))*고양시_Modal_split!H$3 * 0.01</f>
        <v>1.2312425294699135E-3</v>
      </c>
      <c r="BW158" s="207">
        <f>INDEX($A$145:$H$158,MATCH($L158,$B$145:$B$158,0),MATCH($BQ$144,$A$145:$H$145,0))*고양시_Modal_split!I$3 * 0.01</f>
        <v>0.34228542319263588</v>
      </c>
      <c r="BX158" s="207">
        <f>INDEX($A$145:$H$158,MATCH($L158,$B$145:$B$158,0),MATCH($BQ$144,$A$145:$H$145,0))*고양시_Modal_split!J$3 * 0.01</f>
        <v>3.7479022597064167</v>
      </c>
      <c r="BY158" s="207">
        <f>INDEX($A$145:$H$158,MATCH($L158,$B$145:$B$158,0),MATCH($BQ$144,$A$145:$H$145,0))*고양시_Modal_split!K$3 * 0.01</f>
        <v>1.8468637942048699E-2</v>
      </c>
      <c r="BZ158" s="207">
        <f>INDEX($A$145:$H$158,MATCH($L158,$B$145:$B$158,0),MATCH($BQ$144,$A$145:$H$145,0))*고양시_Modal_split!L$3 * 0.01</f>
        <v>0.37183524389991385</v>
      </c>
      <c r="CA158" s="207">
        <f>INDEX($A$145:$H$158,MATCH($L158,$B$145:$B$158,0),MATCH($BQ$144,$A$145:$H$145,0))*고양시_Modal_split!M$3 * 0.01</f>
        <v>2.8318578177808008E-2</v>
      </c>
      <c r="CB158" s="207">
        <f>INDEX($A$145:$H$158,MATCH($L158,$B$145:$B$158,0),MATCH($BQ$144,$A$145:$H$145,0))*고양시_Modal_split!N$3 * 0.01</f>
        <v>1.2312425294699135E-2</v>
      </c>
      <c r="CC158" s="207">
        <f>INDEX($A$145:$H$158,MATCH($L158,$B$145:$B$158,0),MATCH($BQ$144,$A$145:$H$145,0))*고양시_Modal_split!O$3 * 0.01</f>
        <v>2.2162365530458441E-2</v>
      </c>
      <c r="CD158" s="207">
        <f>INDEX($A$145:$H$158,MATCH($L158,$B$145:$B$158,0),MATCH($BQ$144,$A$145:$H$145,0))*고양시_Modal_split!P$3 * 0.01</f>
        <v>12.312425294699134</v>
      </c>
      <c r="CE158" s="304">
        <f t="shared" si="84"/>
        <v>121.06126987584912</v>
      </c>
      <c r="CF158" s="304">
        <f t="shared" si="64"/>
        <v>20333.969722361373</v>
      </c>
      <c r="CG158" s="304">
        <f t="shared" si="65"/>
        <v>2460.1379485485058</v>
      </c>
      <c r="CH158" s="304">
        <f t="shared" si="66"/>
        <v>3964.7565884340597</v>
      </c>
      <c r="CI158" s="304">
        <f t="shared" si="67"/>
        <v>397.77274387778999</v>
      </c>
      <c r="CJ158" s="304">
        <f t="shared" si="68"/>
        <v>4.323616781280327</v>
      </c>
      <c r="CK158" s="304">
        <f t="shared" si="69"/>
        <v>1201.9654651959306</v>
      </c>
      <c r="CL158" s="304">
        <f t="shared" si="70"/>
        <v>13161.089482217314</v>
      </c>
      <c r="CM158" s="304">
        <f t="shared" si="71"/>
        <v>64.854251719204896</v>
      </c>
      <c r="CN158" s="304">
        <f t="shared" si="72"/>
        <v>1305.7322679466588</v>
      </c>
      <c r="CO158" s="304">
        <f t="shared" si="73"/>
        <v>99.443185969447498</v>
      </c>
      <c r="CP158" s="304">
        <f t="shared" si="74"/>
        <v>43.236167812803274</v>
      </c>
      <c r="CQ158" s="304">
        <f t="shared" si="75"/>
        <v>77.82510206304589</v>
      </c>
      <c r="CR158" s="304">
        <f t="shared" si="76"/>
        <v>43236.167812803265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2097.5478125116074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1.7350550080203482E-2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4.8234529222965667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134.69263010387104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12058.176280662599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0.12556948053550224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34.90831558886962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774.30772629387741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750.28022668297581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7.2036102877573848E-3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2.0026036599965527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48.178743027484302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1.127050228046562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1.1320498094956605E-5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3.1470984703979355E-3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7.2372776710623365E-2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4.5956616000769861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4.2766326136502729E-5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1.1889038665947756E-2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0.29510733642850306</v>
      </c>
      <c r="DR158" s="270">
        <f t="shared" si="86"/>
        <v>14911.727031685306</v>
      </c>
      <c r="DS158" s="270">
        <f t="shared" si="77"/>
        <v>0.15017772772769455</v>
      </c>
      <c r="DT158" s="270">
        <f t="shared" si="78"/>
        <v>41.749408308299088</v>
      </c>
      <c r="DU158" s="270">
        <f t="shared" si="79"/>
        <v>957.54657953837182</v>
      </c>
      <c r="DW158" s="278"/>
      <c r="DX158" s="278" t="s">
        <v>26</v>
      </c>
      <c r="DY158" s="281">
        <f t="shared" si="87"/>
        <v>15869.273611223678</v>
      </c>
      <c r="DZ158" s="281">
        <f t="shared" si="88"/>
        <v>41.899586036026783</v>
      </c>
      <c r="EC158" s="278" t="s">
        <v>26</v>
      </c>
      <c r="ED158" s="281">
        <f t="shared" si="89"/>
        <v>15869.273611223678</v>
      </c>
      <c r="EE158" s="281">
        <f t="shared" si="80"/>
        <v>41.899586036026783</v>
      </c>
      <c r="EL158" s="322" t="s">
        <v>681</v>
      </c>
      <c r="EM158" s="322" t="s">
        <v>373</v>
      </c>
      <c r="EN158" s="322">
        <v>39402.4712</v>
      </c>
      <c r="EO158" s="322">
        <v>0.21217073572212786</v>
      </c>
      <c r="EP158" s="477">
        <v>849113</v>
      </c>
      <c r="EQ158" s="324">
        <f t="shared" ref="EQ158" si="93">VLOOKUP($EL158,$EC$102:$EE$114,2,FALSE)*$EO158</f>
        <v>812.00695829900519</v>
      </c>
      <c r="ER158" s="324">
        <f t="shared" ref="ER158" si="94">VLOOKUP($EL158,$EC$102:$EE$114,3,FALSE)*$EO158</f>
        <v>2.1489227086211304</v>
      </c>
      <c r="ET158" s="420" t="s">
        <v>681</v>
      </c>
      <c r="EU158" s="420" t="s">
        <v>373</v>
      </c>
      <c r="EV158" s="412"/>
      <c r="EW158" s="412"/>
      <c r="EX158" s="421">
        <v>849113</v>
      </c>
      <c r="EY158" s="423">
        <f t="shared" si="92"/>
        <v>788.86475998748358</v>
      </c>
      <c r="EZ158" s="423">
        <f t="shared" si="81"/>
        <v>2.0876784114254283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788.86475998748358</v>
      </c>
      <c r="FJ158" s="327">
        <f t="shared" si="83"/>
        <v>2.0876784114254283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669</v>
      </c>
      <c r="EM159" s="325" t="s">
        <v>682</v>
      </c>
      <c r="EN159" s="75">
        <v>39402.4712</v>
      </c>
      <c r="EO159" s="75">
        <v>0.19507846659237171</v>
      </c>
      <c r="EP159" s="478"/>
      <c r="EQ159" s="324">
        <f>VLOOKUP($EL159,$EC$102:$EE$114,2,FALSE)*$EO159</f>
        <v>561.19054447027349</v>
      </c>
      <c r="ER159" s="324">
        <f>VLOOKUP($EL159,$EC$102:$EE$114,3,FALSE)*$EO159</f>
        <v>1.4851536585374416</v>
      </c>
      <c r="ET159" s="420" t="s">
        <v>669</v>
      </c>
      <c r="EU159" s="420" t="s">
        <v>569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545.19661395287073</v>
      </c>
      <c r="EZ159" s="423">
        <f t="shared" si="81"/>
        <v>1.4428267792691245</v>
      </c>
      <c r="FA159">
        <v>0</v>
      </c>
      <c r="FD159" s="306" t="s">
        <v>669</v>
      </c>
      <c r="FE159" s="306" t="s">
        <v>569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545.19661395287073</v>
      </c>
      <c r="FJ159" s="326">
        <f t="shared" si="83"/>
        <v>1.4428267792691245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669</v>
      </c>
      <c r="EM160" s="306" t="s">
        <v>569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1001.994551369589</v>
      </c>
      <c r="ER160" s="308">
        <f>VLOOKUP($EL160,$EC$145:$EE$157,3,FALSE)*$EO160</f>
        <v>2.6455626099386933</v>
      </c>
      <c r="ET160" s="420" t="s">
        <v>669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973.43770665555576</v>
      </c>
      <c r="EZ160" s="423">
        <f t="shared" si="81"/>
        <v>2.5701640755554407</v>
      </c>
      <c r="FA160">
        <v>0</v>
      </c>
      <c r="FD160" s="306" t="s">
        <v>669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973.43770665555576</v>
      </c>
      <c r="FJ160" s="326">
        <f t="shared" si="83"/>
        <v>2.5701640755554407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669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741.61451353293603</v>
      </c>
      <c r="ER161" s="308">
        <f>VLOOKUP($EL161,$EC$145:$EE$157,3,FALSE)*$EO161</f>
        <v>1.9580821325912809</v>
      </c>
      <c r="ET161" s="420" t="s">
        <v>669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720.47849989724739</v>
      </c>
      <c r="EZ161" s="423">
        <f t="shared" si="81"/>
        <v>1.9022767918124295</v>
      </c>
      <c r="FA161">
        <v>0</v>
      </c>
      <c r="FD161" s="306" t="s">
        <v>669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720.47849989724739</v>
      </c>
      <c r="FJ161" s="326">
        <f t="shared" si="83"/>
        <v>1.9022767918124295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669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577.32561573158409</v>
      </c>
      <c r="ER162" s="308">
        <f>VLOOKUP($EL162,$EC$145:$EE$157,3,FALSE)*$EO162</f>
        <v>1.5243107466518988</v>
      </c>
      <c r="ET162" s="420" t="s">
        <v>670</v>
      </c>
      <c r="EU162" s="420" t="s">
        <v>570</v>
      </c>
      <c r="EV162" s="420">
        <v>53247.161800000002</v>
      </c>
      <c r="EW162" s="420">
        <v>1</v>
      </c>
      <c r="EX162" s="421">
        <v>849117</v>
      </c>
      <c r="EY162" s="423">
        <f t="shared" si="92"/>
        <v>560.87183568323394</v>
      </c>
      <c r="EZ162" s="423">
        <f t="shared" si="81"/>
        <v>1.4808678903723198</v>
      </c>
      <c r="FA162">
        <v>0</v>
      </c>
      <c r="FD162" s="322" t="s">
        <v>670</v>
      </c>
      <c r="FE162" s="322" t="s">
        <v>570</v>
      </c>
      <c r="FF162" s="322">
        <v>53247.161800000002</v>
      </c>
      <c r="FG162" s="322">
        <v>1</v>
      </c>
      <c r="FH162" s="323">
        <v>849117</v>
      </c>
      <c r="FI162" s="327">
        <f t="shared" si="82"/>
        <v>560.87183568323394</v>
      </c>
      <c r="FJ162" s="327">
        <f t="shared" si="83"/>
        <v>1.4808678903723198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670</v>
      </c>
      <c r="EM163" s="322" t="s">
        <v>570</v>
      </c>
      <c r="EN163" s="322">
        <v>53247.161800000002</v>
      </c>
      <c r="EO163" s="322">
        <v>1</v>
      </c>
      <c r="EP163" s="323">
        <v>849117</v>
      </c>
      <c r="EQ163" s="324">
        <f>ED150+ED149</f>
        <v>1275.1534232055349</v>
      </c>
      <c r="ER163" s="324">
        <f>EE150+EE149</f>
        <v>3.3667829967306542</v>
      </c>
      <c r="ET163" s="420" t="s">
        <v>13</v>
      </c>
      <c r="EU163" s="420" t="s">
        <v>575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1238.8115506441773</v>
      </c>
      <c r="EZ163" s="423">
        <f t="shared" si="81"/>
        <v>3.2708296813238307</v>
      </c>
      <c r="FA163">
        <v>0</v>
      </c>
      <c r="FD163" s="306" t="s">
        <v>13</v>
      </c>
      <c r="FE163" s="306" t="s">
        <v>575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1238.8115506441773</v>
      </c>
      <c r="FJ163" s="326">
        <f t="shared" si="83"/>
        <v>3.2708296813238307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575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103.32221847510783</v>
      </c>
      <c r="ER164" s="308">
        <f t="shared" ref="ER164:ER180" si="96">VLOOKUP($EL164,$EC$145:$EE$157,3,FALSE)*$EO164</f>
        <v>0.27280128180341556</v>
      </c>
      <c r="ET164" s="420" t="s">
        <v>13</v>
      </c>
      <c r="EU164" s="420" t="s">
        <v>576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100.37753524856726</v>
      </c>
      <c r="EZ164" s="423">
        <f t="shared" si="81"/>
        <v>0.26502644527201824</v>
      </c>
      <c r="FA164">
        <v>0</v>
      </c>
      <c r="FD164" s="306" t="s">
        <v>13</v>
      </c>
      <c r="FE164" s="306" t="s">
        <v>576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100.37753524856726</v>
      </c>
      <c r="FJ164" s="326">
        <f t="shared" si="83"/>
        <v>0.26502644527201824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576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70.320061907010569</v>
      </c>
      <c r="ER165" s="308">
        <f t="shared" si="96"/>
        <v>0.18566580652107895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68.315940142660764</v>
      </c>
      <c r="EZ165" s="423">
        <f t="shared" si="81"/>
        <v>0.18037433103522821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68.315940142660764</v>
      </c>
      <c r="FJ165" s="326">
        <f t="shared" si="83"/>
        <v>0.18037433103522821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21.512017803200614</v>
      </c>
      <c r="ER166" s="308">
        <f t="shared" si="96"/>
        <v>5.679810322989582E-2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20.898925295809399</v>
      </c>
      <c r="EZ166" s="423">
        <f t="shared" si="81"/>
        <v>5.5179357287843789E-2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20.898925295809399</v>
      </c>
      <c r="FJ166" s="326">
        <f t="shared" si="83"/>
        <v>5.5179357287843789E-2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75.673285154563274</v>
      </c>
      <c r="ER167" s="308">
        <f t="shared" si="96"/>
        <v>0.19979990260675337</v>
      </c>
      <c r="ET167" s="420" t="s">
        <v>301</v>
      </c>
      <c r="EU167" s="420" t="s">
        <v>577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73.516596527658223</v>
      </c>
      <c r="EZ167" s="423">
        <f t="shared" si="81"/>
        <v>0.19410560538246091</v>
      </c>
      <c r="FA167">
        <v>0</v>
      </c>
      <c r="FD167" s="306" t="s">
        <v>301</v>
      </c>
      <c r="FE167" s="306" t="s">
        <v>577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73.516596527658223</v>
      </c>
      <c r="FJ167" s="326">
        <f t="shared" si="83"/>
        <v>0.19410560538246091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577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731.98210542459606</v>
      </c>
      <c r="ER168" s="308">
        <f t="shared" si="96"/>
        <v>1.932649720109334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711.12061541999515</v>
      </c>
      <c r="EZ168" s="423">
        <f t="shared" si="81"/>
        <v>1.8775692030862181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711.12061541999515</v>
      </c>
      <c r="FJ168" s="326">
        <f t="shared" si="83"/>
        <v>1.8775692030862181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742.02265390784817</v>
      </c>
      <c r="ER169" s="308">
        <f t="shared" si="96"/>
        <v>1.9591597441551338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720.87500827147448</v>
      </c>
      <c r="EZ169" s="423">
        <f t="shared" si="81"/>
        <v>1.9033236914467127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720.87500827147448</v>
      </c>
      <c r="FJ169" s="326">
        <f t="shared" si="83"/>
        <v>1.9033236914467127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709.50579067795491</v>
      </c>
      <c r="ER170" s="308">
        <f t="shared" si="96"/>
        <v>1.873305587128121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689.2848756436332</v>
      </c>
      <c r="EZ170" s="423">
        <f t="shared" si="81"/>
        <v>1.8199163778949696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689.2848756436332</v>
      </c>
      <c r="FJ170" s="326">
        <f t="shared" si="83"/>
        <v>1.8199163778949696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1691.223239527307</v>
      </c>
      <c r="ER171" s="308">
        <f t="shared" si="96"/>
        <v>4.4653306362166996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1643.0233772007789</v>
      </c>
      <c r="EZ171" s="423">
        <f t="shared" si="81"/>
        <v>4.3380687130845237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1643.0233772007789</v>
      </c>
      <c r="FJ171" s="326">
        <f t="shared" si="83"/>
        <v>4.3380687130845237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881.35549128708385</v>
      </c>
      <c r="ER172" s="308">
        <f t="shared" si="96"/>
        <v>2.3270397335256647</v>
      </c>
      <c r="ET172" s="420" t="s">
        <v>302</v>
      </c>
      <c r="EU172" s="420" t="s">
        <v>579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856.23685978540198</v>
      </c>
      <c r="EZ172" s="423">
        <f t="shared" si="81"/>
        <v>2.2607191011201833</v>
      </c>
      <c r="FA172">
        <v>0</v>
      </c>
      <c r="FD172" s="306" t="s">
        <v>302</v>
      </c>
      <c r="FE172" s="306" t="s">
        <v>579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856.23685978540198</v>
      </c>
      <c r="FJ172" s="326">
        <f t="shared" si="83"/>
        <v>2.2607191011201833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579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17.613198357552761</v>
      </c>
      <c r="ER173" s="308">
        <f t="shared" si="96"/>
        <v>4.6504064271091848E-2</v>
      </c>
      <c r="ET173" s="420" t="s">
        <v>302</v>
      </c>
      <c r="EU173" s="420" t="s">
        <v>580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17.111222204362509</v>
      </c>
      <c r="EZ173" s="423">
        <f t="shared" si="81"/>
        <v>4.5178698439365735E-2</v>
      </c>
      <c r="FA173">
        <v>0</v>
      </c>
      <c r="FD173" s="306" t="s">
        <v>302</v>
      </c>
      <c r="FE173" s="306" t="s">
        <v>580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17.111222204362509</v>
      </c>
      <c r="FJ173" s="326">
        <f t="shared" si="83"/>
        <v>4.5178698439365735E-2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580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39.063959107718496</v>
      </c>
      <c r="ER174" s="308">
        <f t="shared" si="96"/>
        <v>0.10314043072419324</v>
      </c>
      <c r="ET174" s="420" t="s">
        <v>303</v>
      </c>
      <c r="EU174" s="420" t="s">
        <v>582</v>
      </c>
      <c r="EV174" s="420">
        <v>4662.5794999999998</v>
      </c>
      <c r="EW174" s="420">
        <v>1</v>
      </c>
      <c r="EX174" s="421">
        <v>849129</v>
      </c>
      <c r="EY174" s="423">
        <f t="shared" si="92"/>
        <v>37.950636273148518</v>
      </c>
      <c r="EZ174" s="423">
        <f t="shared" si="81"/>
        <v>0.10020092844855373</v>
      </c>
      <c r="FA174">
        <v>0</v>
      </c>
      <c r="FD174" s="306" t="s">
        <v>303</v>
      </c>
      <c r="FE174" s="306" t="s">
        <v>582</v>
      </c>
      <c r="FF174" s="306">
        <v>4662.5794999999998</v>
      </c>
      <c r="FG174" s="306">
        <v>1</v>
      </c>
      <c r="FH174" s="307">
        <v>849129</v>
      </c>
      <c r="FI174" s="326">
        <f t="shared" si="82"/>
        <v>37.950636273148518</v>
      </c>
      <c r="FJ174" s="326">
        <f t="shared" si="83"/>
        <v>0.10020092844855373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582</v>
      </c>
      <c r="EN175" s="306">
        <v>4662.5794999999998</v>
      </c>
      <c r="EO175" s="306">
        <v>1</v>
      </c>
      <c r="EP175" s="308">
        <v>849129</v>
      </c>
      <c r="EQ175" s="308">
        <f t="shared" si="95"/>
        <v>100.30039236565499</v>
      </c>
      <c r="ER175" s="308">
        <f t="shared" si="96"/>
        <v>0.26482276519573766</v>
      </c>
      <c r="ET175" s="420" t="s">
        <v>304</v>
      </c>
      <c r="EU175" s="420" t="s">
        <v>584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97.441831183233816</v>
      </c>
      <c r="EZ175" s="423">
        <f t="shared" si="81"/>
        <v>0.25727531638765916</v>
      </c>
      <c r="FA175">
        <v>0</v>
      </c>
      <c r="FD175" s="306" t="s">
        <v>304</v>
      </c>
      <c r="FE175" s="306" t="s">
        <v>584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97.441831183233816</v>
      </c>
      <c r="FJ175" s="326">
        <f t="shared" si="83"/>
        <v>0.25727531638765916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584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4.035565264586598</v>
      </c>
      <c r="ER176" s="308">
        <f t="shared" si="96"/>
        <v>1.0655088452691244E-2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3.9205516545458803</v>
      </c>
      <c r="EZ176" s="423">
        <f t="shared" si="81"/>
        <v>1.0351418431789544E-2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3.9205516545458803</v>
      </c>
      <c r="FJ176" s="326">
        <f t="shared" si="83"/>
        <v>1.0351418431789544E-2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5.2178481991311632</v>
      </c>
      <c r="ER177" s="308">
        <f t="shared" si="96"/>
        <v>1.3776665832253256E-2</v>
      </c>
      <c r="ET177" s="420" t="s">
        <v>305</v>
      </c>
      <c r="EU177" s="420" t="s">
        <v>679</v>
      </c>
      <c r="EV177" s="420">
        <v>2026.3647000000001</v>
      </c>
      <c r="EW177" s="420">
        <v>1</v>
      </c>
      <c r="EX177" s="421">
        <v>849132</v>
      </c>
      <c r="EY177" s="423">
        <f t="shared" si="92"/>
        <v>5.0691395254559248</v>
      </c>
      <c r="EZ177" s="423">
        <f t="shared" si="81"/>
        <v>1.3384030856034039E-2</v>
      </c>
      <c r="FA177">
        <v>0</v>
      </c>
      <c r="FD177" s="306" t="s">
        <v>305</v>
      </c>
      <c r="FE177" s="306" t="s">
        <v>679</v>
      </c>
      <c r="FF177" s="306">
        <v>2026.3647000000001</v>
      </c>
      <c r="FG177" s="306">
        <v>1</v>
      </c>
      <c r="FH177" s="307">
        <v>849132</v>
      </c>
      <c r="FI177" s="326">
        <f t="shared" si="82"/>
        <v>5.0691395254559248</v>
      </c>
      <c r="FJ177" s="326">
        <f t="shared" si="83"/>
        <v>1.3384030856034039E-2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679</v>
      </c>
      <c r="EN178" s="306">
        <v>2026.3647000000001</v>
      </c>
      <c r="EO178" s="306">
        <v>1</v>
      </c>
      <c r="EP178" s="308">
        <v>849132</v>
      </c>
      <c r="EQ178" s="308">
        <f t="shared" si="95"/>
        <v>28.586438021842369</v>
      </c>
      <c r="ER178" s="308">
        <f t="shared" si="96"/>
        <v>7.5476669487417852E-2</v>
      </c>
      <c r="ET178" s="420" t="s">
        <v>47</v>
      </c>
      <c r="EU178" s="420" t="s">
        <v>680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27.771724538219864</v>
      </c>
      <c r="EZ178" s="423">
        <f t="shared" si="81"/>
        <v>7.332558440702644E-2</v>
      </c>
      <c r="FA178">
        <v>0</v>
      </c>
      <c r="FD178" s="306" t="s">
        <v>47</v>
      </c>
      <c r="FE178" s="306" t="s">
        <v>680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27.771724538219864</v>
      </c>
      <c r="FJ178" s="326">
        <f t="shared" si="83"/>
        <v>7.332558440702644E-2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680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982.7244805867964</v>
      </c>
      <c r="ER179" s="308">
        <f t="shared" si="96"/>
        <v>2.5946839113627926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954.71683289007274</v>
      </c>
      <c r="EZ179" s="423">
        <f t="shared" si="81"/>
        <v>2.5207354198889531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954.71683289007274</v>
      </c>
      <c r="FJ179" s="326">
        <f t="shared" si="83"/>
        <v>2.5207354198889531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1494.050776692945</v>
      </c>
      <c r="ER180" s="308">
        <f t="shared" si="96"/>
        <v>3.9447368917985144</v>
      </c>
      <c r="EY180" s="431">
        <f>EY181-VLOOKUP($EV$181,장항공공주택지구_통행량제외분!$J$12:$P$18,3,FALSE)</f>
        <v>8587.784348135252</v>
      </c>
      <c r="EZ180" s="431">
        <f>EZ181-VLOOKUP($EV$138,장항공공주택지구_통행량제외분!$J$12:$P$18,5,FALSE)</f>
        <v>24.835210916462792</v>
      </c>
      <c r="FI180" s="310">
        <f>SUM(FI146:FI179)</f>
        <v>13962.427913914762</v>
      </c>
      <c r="FJ180" s="310">
        <f>SUM(FJ146:FJ179)</f>
        <v>36.873135943617761</v>
      </c>
      <c r="FP180" s="277"/>
      <c r="FQ180" s="310"/>
      <c r="FR180" s="310"/>
    </row>
    <row r="181" spans="142:174">
      <c r="EQ181" s="310">
        <f>SUM(EQ146:EQ180)</f>
        <v>15866.081568164649</v>
      </c>
      <c r="ER181" s="310">
        <f>SUM(ER146:ER180)</f>
        <v>41.89958603602679</v>
      </c>
      <c r="EV181" s="432">
        <f>기준년도설정!B1</f>
        <v>2050</v>
      </c>
      <c r="EY181" s="310">
        <f>SUM(EY146:EY179)</f>
        <v>13962.427913914762</v>
      </c>
      <c r="EZ181" s="310">
        <f>SUM(EZ146:EZ179)</f>
        <v>36.873135943617761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topLeftCell="A25" zoomScale="85" zoomScaleNormal="85" workbookViewId="0">
      <selection activeCell="D34" sqref="D34"/>
    </sheetView>
  </sheetViews>
  <sheetFormatPr defaultRowHeight="17"/>
  <cols>
    <col min="1" max="1" width="9.5" bestFit="1" customWidth="1"/>
    <col min="3" max="4" width="11.16406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66406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847</v>
      </c>
      <c r="Y2" t="s">
        <v>685</v>
      </c>
      <c r="CS2" s="364" t="s">
        <v>773</v>
      </c>
      <c r="DA2" s="364" t="s">
        <v>773</v>
      </c>
    </row>
    <row r="3" spans="1:105" ht="30">
      <c r="Y3" s="254">
        <v>2024</v>
      </c>
      <c r="AN3" s="254">
        <v>2028</v>
      </c>
      <c r="CQ3" s="364" t="s">
        <v>780</v>
      </c>
      <c r="CS3" t="s">
        <v>772</v>
      </c>
    </row>
    <row r="4" spans="1:105">
      <c r="B4" t="s">
        <v>192</v>
      </c>
      <c r="G4" t="s">
        <v>194</v>
      </c>
      <c r="AA4" s="562" t="s">
        <v>165</v>
      </c>
      <c r="AB4" s="563"/>
      <c r="AC4" s="563"/>
      <c r="AD4" s="563"/>
      <c r="AE4" s="563"/>
      <c r="AF4" s="564"/>
      <c r="AG4" s="565" t="s">
        <v>166</v>
      </c>
      <c r="AH4" s="566"/>
      <c r="AP4" s="562" t="s">
        <v>165</v>
      </c>
      <c r="AQ4" s="563"/>
      <c r="AR4" s="563"/>
      <c r="AS4" s="563"/>
      <c r="AT4" s="563"/>
      <c r="AU4" s="564"/>
      <c r="AV4" s="565" t="s">
        <v>166</v>
      </c>
      <c r="AW4" s="566"/>
      <c r="CQ4" t="s">
        <v>779</v>
      </c>
      <c r="CS4" t="s">
        <v>776</v>
      </c>
      <c r="DA4" s="32" t="s">
        <v>777</v>
      </c>
    </row>
    <row r="5" spans="1:105" ht="17.5" thickBot="1">
      <c r="B5" t="s">
        <v>172</v>
      </c>
      <c r="G5" t="s">
        <v>193</v>
      </c>
      <c r="AA5" s="562" t="s">
        <v>44</v>
      </c>
      <c r="AB5" s="564"/>
      <c r="AC5" s="562" t="s">
        <v>45</v>
      </c>
      <c r="AD5" s="564"/>
      <c r="AE5" s="562" t="s">
        <v>46</v>
      </c>
      <c r="AF5" s="564"/>
      <c r="AG5" s="567"/>
      <c r="AH5" s="568"/>
      <c r="AI5" s="534"/>
      <c r="AJ5" s="534"/>
      <c r="AK5" s="534"/>
      <c r="AP5" s="562" t="s">
        <v>44</v>
      </c>
      <c r="AQ5" s="564"/>
      <c r="AR5" s="562" t="s">
        <v>45</v>
      </c>
      <c r="AS5" s="564"/>
      <c r="AT5" s="562" t="s">
        <v>46</v>
      </c>
      <c r="AU5" s="564"/>
      <c r="AV5" s="567"/>
      <c r="AW5" s="568"/>
      <c r="AX5" s="534"/>
      <c r="AY5" s="534"/>
      <c r="AZ5" s="534"/>
      <c r="CP5" t="s">
        <v>781</v>
      </c>
      <c r="CQ5" t="s">
        <v>775</v>
      </c>
      <c r="CS5" s="98"/>
      <c r="CT5" s="98" t="s">
        <v>763</v>
      </c>
      <c r="CU5" s="98" t="s">
        <v>764</v>
      </c>
      <c r="CV5" s="363" t="s">
        <v>765</v>
      </c>
      <c r="CW5" s="306" t="s">
        <v>766</v>
      </c>
      <c r="CX5" s="98" t="s">
        <v>767</v>
      </c>
      <c r="CY5" s="98" t="s">
        <v>768</v>
      </c>
      <c r="DA5" s="368">
        <v>2.8500000000000001E-2</v>
      </c>
    </row>
    <row r="6" spans="1:105" ht="18" customHeight="1" thickTop="1" thickBot="1">
      <c r="B6" s="543" t="s">
        <v>39</v>
      </c>
      <c r="C6" s="544"/>
      <c r="D6" s="547" t="s">
        <v>163</v>
      </c>
      <c r="E6" s="548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13771.934583618711</v>
      </c>
      <c r="CQ6">
        <v>2023</v>
      </c>
      <c r="CS6" s="98"/>
      <c r="CT6" s="98"/>
      <c r="CU6" s="369">
        <v>0</v>
      </c>
      <c r="CV6" s="371">
        <v>1</v>
      </c>
      <c r="CW6" s="370">
        <v>2</v>
      </c>
      <c r="CX6" s="369">
        <v>3</v>
      </c>
      <c r="CY6" s="369">
        <v>4</v>
      </c>
    </row>
    <row r="7" spans="1:105" ht="18" thickTop="1" thickBot="1">
      <c r="B7" s="545"/>
      <c r="C7" s="546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769</v>
      </c>
      <c r="CT7" s="98">
        <v>100000</v>
      </c>
      <c r="CU7" s="365">
        <v>0.3</v>
      </c>
      <c r="CV7" s="372">
        <v>0.7</v>
      </c>
      <c r="CW7" s="366">
        <v>0.85</v>
      </c>
      <c r="CX7" s="365">
        <v>0.95</v>
      </c>
      <c r="CY7" s="365">
        <v>1</v>
      </c>
    </row>
    <row r="8" spans="1:105" ht="18" thickTop="1" thickBot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770</v>
      </c>
      <c r="CT8" s="98">
        <v>50000</v>
      </c>
      <c r="CU8" s="365">
        <v>0.5</v>
      </c>
      <c r="CV8" s="372">
        <v>0.8</v>
      </c>
      <c r="CW8" s="366">
        <v>0.9</v>
      </c>
      <c r="CX8" s="365">
        <v>1</v>
      </c>
      <c r="CY8" s="365">
        <v>1</v>
      </c>
    </row>
    <row r="9" spans="1:105" ht="18" thickTop="1" thickBot="1">
      <c r="B9" s="536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771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35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36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35" t="s">
        <v>167</v>
      </c>
      <c r="C12" s="46" t="s">
        <v>9</v>
      </c>
      <c r="D12" s="46">
        <v>1.25</v>
      </c>
      <c r="E12" s="47">
        <v>1.25</v>
      </c>
      <c r="AA12" s="571" t="s">
        <v>286</v>
      </c>
      <c r="AB12" s="572"/>
      <c r="AC12" s="571" t="s">
        <v>287</v>
      </c>
      <c r="AD12" s="573"/>
      <c r="AP12" s="571" t="s">
        <v>286</v>
      </c>
      <c r="AQ12" s="572"/>
      <c r="AR12" s="571" t="s">
        <v>287</v>
      </c>
      <c r="AS12" s="573"/>
    </row>
    <row r="13" spans="1:105" ht="17.5" thickBot="1">
      <c r="B13" s="536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35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36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35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36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35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36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35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36"/>
      <c r="C21" s="46" t="s">
        <v>10</v>
      </c>
      <c r="D21" s="46">
        <v>1.43</v>
      </c>
      <c r="E21" s="47">
        <v>1.54</v>
      </c>
      <c r="Y21" t="s">
        <v>778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35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37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2" t="s">
        <v>156</v>
      </c>
      <c r="AB25" s="533"/>
      <c r="AC25" s="534" t="s">
        <v>157</v>
      </c>
      <c r="AD25" s="534"/>
      <c r="AE25" s="534" t="s">
        <v>158</v>
      </c>
      <c r="AF25" s="534"/>
      <c r="AG25" s="534" t="s">
        <v>159</v>
      </c>
      <c r="AH25" s="534"/>
      <c r="AI25" s="534" t="s">
        <v>160</v>
      </c>
      <c r="AJ25" s="534"/>
      <c r="AK25" s="534"/>
      <c r="AP25" s="532" t="s">
        <v>156</v>
      </c>
      <c r="AQ25" s="533"/>
      <c r="AR25" s="534" t="s">
        <v>157</v>
      </c>
      <c r="AS25" s="534"/>
      <c r="AT25" s="534" t="s">
        <v>158</v>
      </c>
      <c r="AU25" s="534"/>
      <c r="AV25" s="534" t="s">
        <v>159</v>
      </c>
      <c r="AW25" s="534"/>
      <c r="AX25" s="534" t="s">
        <v>160</v>
      </c>
      <c r="AY25" s="534"/>
      <c r="AZ25" s="534"/>
      <c r="BG25" s="569" t="s">
        <v>39</v>
      </c>
      <c r="BH25" s="569"/>
      <c r="BI25" s="570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69" t="s">
        <v>39</v>
      </c>
      <c r="BQ25" s="569"/>
      <c r="BR25" s="570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53" t="s">
        <v>683</v>
      </c>
      <c r="BH26" s="556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53" t="s">
        <v>684</v>
      </c>
      <c r="BQ26" s="556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2" t="s">
        <v>156</v>
      </c>
      <c r="D27" s="533"/>
      <c r="E27" s="534" t="s">
        <v>157</v>
      </c>
      <c r="F27" s="534"/>
      <c r="G27" s="534" t="s">
        <v>158</v>
      </c>
      <c r="H27" s="534"/>
      <c r="I27" s="534" t="s">
        <v>159</v>
      </c>
      <c r="J27" s="534"/>
      <c r="K27" s="534" t="s">
        <v>160</v>
      </c>
      <c r="L27" s="534"/>
      <c r="M27" s="534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54"/>
      <c r="BH27" s="557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54"/>
      <c r="BQ27" s="557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54"/>
      <c r="BH28" s="557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54"/>
      <c r="BQ28" s="557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645.16532903915447</v>
      </c>
      <c r="D29" s="406">
        <f>AB27*(1+KTDB_발생량도착량_증가율!$C$7)*(1+KTDB_발생량도착량_증가율!$D$7*5)*(1+KTDB_발생량도착량_증가율!$E$7*5)*(1+KTDB_발생량도착량_증가율!$F$7*5)*(1+KTDB_발생량도착량_증가율!$G$7*5)*(1+KTDB_발생량도착량_증가율!$H$7*5)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645.16532903915447</v>
      </c>
      <c r="E29" s="406">
        <f>AC27*(1+KTDB_발생량도착량_증가율!$C$8)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126.1902245707754</v>
      </c>
      <c r="F29" s="406">
        <f>AD27*(1+KTDB_발생량도착량_증가율!$C$7)*(1+KTDB_발생량도착량_증가율!$D$7*5)*(1+KTDB_발생량도착량_증가율!$E$7*5)*(1+KTDB_발생량도착량_증가율!$F$7*5)*(1+KTDB_발생량도착량_증가율!$G$7*5)*(1+KTDB_발생량도착량_증가율!$H$7*5)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126.1902245707754</v>
      </c>
      <c r="G29" s="407">
        <f>AE27*(1+KTDB_발생량도착량_증가율!$C$8)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868.26425174760345</v>
      </c>
      <c r="H29" s="407">
        <f>AF27*(1+KTDB_발생량도착량_증가율!$C$7)*(1+KTDB_발생량도착량_증가율!$D$7*5)*(1+KTDB_발생량도착량_증가율!$E$7*5)*(1+KTDB_발생량도착량_증가율!$F$7*5)*(1+KTDB_발생량도착량_증가율!$G$7*5)*(1+KTDB_발생량도착량_증가율!$H$7*5)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868.26425174760345</v>
      </c>
      <c r="I29" s="299"/>
      <c r="J29" s="299"/>
      <c r="K29" s="71">
        <f>C29+E29+G29</f>
        <v>1639.6198053575333</v>
      </c>
      <c r="L29" s="71">
        <f t="shared" ref="L29:L40" si="8">D29+F29+H29</f>
        <v>1639.6198053575333</v>
      </c>
      <c r="M29" s="71">
        <f>K29+L29</f>
        <v>3279.2396107150666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54"/>
      <c r="BH29" s="558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54"/>
      <c r="BQ29" s="558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641.41005701536665</v>
      </c>
      <c r="D30" s="406">
        <f>AB28*(1+KTDB_발생량도착량_증가율!$C$7)*(1+KTDB_발생량도착량_증가율!$D$7*5)*(1+KTDB_발생량도착량_증가율!$E$7*5)*(1+KTDB_발생량도착량_증가율!$F$7*5)*(1+KTDB_발생량도착량_증가율!$G$7*5)*(1+KTDB_발생량도착량_증가율!$H$7*5)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641.41005701536665</v>
      </c>
      <c r="E30" s="406">
        <f>AC28*(1+KTDB_발생량도착량_증가율!$C$8)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125.44178708032017</v>
      </c>
      <c r="F30" s="406">
        <f>AD28*(1+KTDB_발생량도착량_증가율!$C$7)*(1+KTDB_발생량도착량_증가율!$D$7*5)*(1+KTDB_발생량도착량_증가율!$E$7*5)*(1+KTDB_발생량도착량_증가율!$F$7*5)*(1+KTDB_발생량도착량_증가율!$G$7*5)*(1+KTDB_발생량도착량_증가율!$H$7*5)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125.44178708032017</v>
      </c>
      <c r="G30" s="407">
        <f>AE28*(1+KTDB_발생량도착량_증가율!$C$8)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863.02780622871933</v>
      </c>
      <c r="H30" s="407">
        <f>AF28*(1+KTDB_발생량도착량_증가율!$C$7)*(1+KTDB_발생량도착량_증가율!$D$7*5)*(1+KTDB_발생량도착량_증가율!$E$7*5)*(1+KTDB_발생량도착량_증가율!$F$7*5)*(1+KTDB_발생량도착량_증가율!$G$7*5)*(1+KTDB_발생량도착량_증가율!$H$7*5)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863.02780622871933</v>
      </c>
      <c r="I30" s="299"/>
      <c r="J30" s="299"/>
      <c r="K30" s="71">
        <f t="shared" ref="K30:K40" si="9">C30+E30+G30</f>
        <v>1629.8796503244062</v>
      </c>
      <c r="L30" s="71">
        <f t="shared" si="8"/>
        <v>1629.8796503244062</v>
      </c>
      <c r="M30" s="71">
        <f t="shared" ref="M30:M40" si="10">K30+L30</f>
        <v>3259.7593006488123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54"/>
      <c r="BH30" s="559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54"/>
      <c r="BQ30" s="559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" customHeight="1">
      <c r="A31" t="s">
        <v>197</v>
      </c>
      <c r="B31" t="s">
        <v>200</v>
      </c>
      <c r="C31" s="406">
        <f>AA29*(1+KTDB_발생량도착량_증가율!$C$8)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525.63427906294226</v>
      </c>
      <c r="D31" s="406">
        <f>AB29*(1+KTDB_발생량도착량_증가율!$C$7)*(1+KTDB_발생량도착량_증가율!$D$7*5)*(1+KTDB_발생량도착량_증가율!$E$7*5)*(1+KTDB_발생량도착량_증가율!$F$7*5)*(1+KTDB_발생량도착량_증가율!$G$7*5)*(1+KTDB_발생량도착량_증가율!$H$7*5)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525.63427906294226</v>
      </c>
      <c r="E31" s="406">
        <f>AC29*(1+KTDB_발생량도착량_증가율!$C$8)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102.79675531782853</v>
      </c>
      <c r="F31" s="406">
        <f>AD29*(1+KTDB_발생량도착량_증가율!$C$7)*(1+KTDB_발생량도착량_증가율!$D$7*5)*(1+KTDB_발생량도착량_증가율!$E$7*5)*(1+KTDB_발생량도착량_증가율!$F$7*5)*(1+KTDB_발생량도착량_증가율!$G$7*5)*(1+KTDB_발생량도착량_증가율!$H$7*5)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102.79675531782853</v>
      </c>
      <c r="G31" s="407">
        <f>AE29*(1+KTDB_발생량도착량_증가율!$C$8)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707.19579335589344</v>
      </c>
      <c r="H31" s="407">
        <f>AF29*(1+KTDB_발생량도착량_증가율!$C$7)*(1+KTDB_발생량도착량_증가율!$D$7*5)*(1+KTDB_발생량도착량_증가율!$E$7*5)*(1+KTDB_발생량도착량_증가율!$F$7*5)*(1+KTDB_발생량도착량_증가율!$G$7*5)*(1+KTDB_발생량도착량_증가율!$H$7*5)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707.19579335589344</v>
      </c>
      <c r="I31" s="299"/>
      <c r="J31" s="299"/>
      <c r="K31" s="71">
        <f t="shared" si="9"/>
        <v>1335.6268277366644</v>
      </c>
      <c r="L31" s="71">
        <f t="shared" si="8"/>
        <v>1335.6268277366644</v>
      </c>
      <c r="M31" s="71">
        <f t="shared" si="10"/>
        <v>2671.2536554733288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54"/>
      <c r="BH31" s="558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54"/>
      <c r="BQ31" s="558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535.94055989013168</v>
      </c>
      <c r="D32" s="408">
        <f>AB30*(1+KTDB_발생량도착량_증가율!$C$7)*(1+KTDB_발생량도착량_증가율!$D$7*5)*(1+KTDB_발생량도착량_증가율!$E$7*5)*(1+KTDB_발생량도착량_증가율!$F$7*5)*(1+KTDB_발생량도착량_증가율!$G$7*5)*(1+KTDB_발생량도착량_증가율!$H$7*5)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535.94055989013168</v>
      </c>
      <c r="E32" s="408">
        <f>AC30*(1+KTDB_발생량도착량_증가율!$C$8)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104.82399159733666</v>
      </c>
      <c r="F32" s="408">
        <f>AD30*(1+KTDB_발생량도착량_증가율!$C$7)*(1+KTDB_발생량도착량_증가율!$D$7*5)*(1+KTDB_발생량도착량_증가율!$E$7*5)*(1+KTDB_발생량도착량_증가율!$F$7*5)*(1+KTDB_발생량도착량_증가율!$G$7*5)*(1+KTDB_발생량도착량_증가율!$H$7*5)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104.82399159733666</v>
      </c>
      <c r="G32" s="409">
        <f>AE30*(1+KTDB_발생량도착량_증가율!$C$8)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721.17098803489489</v>
      </c>
      <c r="H32" s="409">
        <f>AF30*(1+KTDB_발생량도착량_증가율!$C$7)*(1+KTDB_발생량도착량_증가율!$D$7*5)*(1+KTDB_발생량도착량_증가율!$E$7*5)*(1+KTDB_발생량도착량_증가율!$F$7*5)*(1+KTDB_발생량도착량_증가율!$G$7*5)*(1+KTDB_발생량도착량_증가율!$H$7*5)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721.17098803489489</v>
      </c>
      <c r="I32" s="69"/>
      <c r="J32" s="69"/>
      <c r="K32" s="68">
        <f t="shared" si="9"/>
        <v>1361.9355395223633</v>
      </c>
      <c r="L32" s="68">
        <f t="shared" si="8"/>
        <v>1361.9355395223633</v>
      </c>
      <c r="M32" s="68">
        <f t="shared" si="10"/>
        <v>2723.8710790447267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54"/>
      <c r="BH32" s="559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54"/>
      <c r="BQ32" s="559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66.455666401913092</v>
      </c>
      <c r="D33" s="408">
        <f>AB31*(1+KTDB_발생량도착량_증가율!$C$7)*(1+KTDB_발생량도착량_증가율!$D$7*5)*(1+KTDB_발생량도착량_증가율!$E$7*5)*(1+KTDB_발생량도착량_증가율!$F$7*5)*(1+KTDB_발생량도착량_증가율!$G$7*5)*(1+KTDB_발생량도착량_증가율!$H$7*5)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66.455666401913092</v>
      </c>
      <c r="E33" s="408">
        <f>AC31*(1+KTDB_발생량도착량_증가율!$C$8)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12.976405720293752</v>
      </c>
      <c r="F33" s="408">
        <f>AD31*(1+KTDB_발생량도착량_증가율!$C$7)*(1+KTDB_발생량도착량_증가율!$D$7*5)*(1+KTDB_발생량도착량_증가율!$E$7*5)*(1+KTDB_발생량도착량_증가율!$F$7*5)*(1+KTDB_발생량도착량_증가율!$G$7*5)*(1+KTDB_발생량도착량_증가율!$H$7*5)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12.976405720293752</v>
      </c>
      <c r="G33" s="408">
        <f>AE31*(1+KTDB_발생량도착량_증가율!$C$8)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89.435663195097987</v>
      </c>
      <c r="H33" s="408">
        <f>AF31*(1+KTDB_발생량도착량_증가율!$C$7)*(1+KTDB_발생량도착량_증가율!$D$7*5)*(1+KTDB_발생량도착량_증가율!$E$7*5)*(1+KTDB_발생량도착량_증가율!$F$7*5)*(1+KTDB_발생량도착량_증가율!$G$7*5)*(1+KTDB_발생량도착량_증가율!$H$7*5)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89.435663195097987</v>
      </c>
      <c r="I33" s="69"/>
      <c r="J33" s="69"/>
      <c r="K33" s="69">
        <f t="shared" si="9"/>
        <v>168.86773531730483</v>
      </c>
      <c r="L33" s="69">
        <f t="shared" si="8"/>
        <v>168.86773531730483</v>
      </c>
      <c r="M33" s="69">
        <f t="shared" si="10"/>
        <v>337.73547063460967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54"/>
      <c r="BH33" s="558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54"/>
      <c r="BQ33" s="558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611</v>
      </c>
      <c r="B34" t="s">
        <v>13</v>
      </c>
      <c r="C34" s="409">
        <f>AA32*(1+KTDB_발생량도착량_증가율!$C$8)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79.148573072791976</v>
      </c>
      <c r="D34" s="409">
        <f>AB32*(1+KTDB_발생량도착량_증가율!$C$7)*(1+KTDB_발생량도착량_증가율!$D$7*5)*(1+KTDB_발생량도착량_증가율!$E$7*5)*(1+KTDB_발생량도착량_증가율!$F$7*5)*(1+KTDB_발생량도착량_증가율!$G$7*5)*(1+KTDB_발생량도착량_증가율!$H$7*5)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79.148573072791976</v>
      </c>
      <c r="E34" s="408">
        <f>AC32*(1+KTDB_발생량도착량_증가율!$C$8)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5.7179577505058843</v>
      </c>
      <c r="F34" s="408">
        <f>AD32*(1+KTDB_발생량도착량_증가율!$C$7)*(1+KTDB_발생량도착량_증가율!$D$7*5)*(1+KTDB_발생량도착량_증가율!$E$7*5)*(1+KTDB_발생량도착량_증가율!$F$7*5)*(1+KTDB_발생량도착량_증가율!$G$7*5)*(1+KTDB_발생량도착량_증가율!$H$7*5)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5.7179577505058843</v>
      </c>
      <c r="G34" s="408">
        <f>AE32*(1+KTDB_발생량도착량_증가율!$C$8)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166.12171990943409</v>
      </c>
      <c r="H34" s="408">
        <f>AF32*(1+KTDB_발생량도착량_증가율!$C$7)*(1+KTDB_발생량도착량_증가율!$D$7*5)*(1+KTDB_발생량도착량_증가율!$E$7*5)*(1+KTDB_발생량도착량_증가율!$F$7*5)*(1+KTDB_발생량도착량_증가율!$G$7*5)*(1+KTDB_발생량도착량_증가율!$H$7*5)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166.12171990943409</v>
      </c>
      <c r="I34" s="68"/>
      <c r="J34" s="68"/>
      <c r="K34" s="68">
        <f t="shared" si="9"/>
        <v>250.98825073273196</v>
      </c>
      <c r="L34" s="68">
        <f t="shared" si="8"/>
        <v>250.98825073273196</v>
      </c>
      <c r="M34" s="68">
        <f t="shared" si="10"/>
        <v>501.97650146546391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54"/>
      <c r="BH34" s="559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54"/>
      <c r="BQ34" s="559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612</v>
      </c>
      <c r="B35" t="s">
        <v>167</v>
      </c>
      <c r="C35" s="409">
        <f>AA33*(1+KTDB_발생량도착량_증가율!$C$8)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363.30446797752785</v>
      </c>
      <c r="D35" s="409">
        <f>AB33*(1+KTDB_발생량도착량_증가율!$C$7)*(1+KTDB_발생량도착량_증가율!$D$7*5)*(1+KTDB_발생량도착량_증가율!$E$7*5)*(1+KTDB_발생량도착량_증가율!$F$7*5)*(1+KTDB_발생량도착량_증가율!$G$7*5)*(1+KTDB_발생량도착량_증가율!$H$7*5)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363.30446797752785</v>
      </c>
      <c r="E35" s="408">
        <f>AC33*(1+KTDB_발생량도착량_증가율!$C$8)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72.430954058810912</v>
      </c>
      <c r="F35" s="408">
        <f>AD33*(1+KTDB_발생량도착량_증가율!$C$7)*(1+KTDB_발생량도착량_증가율!$D$7*5)*(1+KTDB_발생량도착량_증가율!$E$7*5)*(1+KTDB_발생량도착량_증가율!$F$7*5)*(1+KTDB_발생량도착량_증가율!$G$7*5)*(1+KTDB_발생량도착량_증가율!$H$7*5)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72.430954058810912</v>
      </c>
      <c r="G35" s="409">
        <f>AE33*(1+KTDB_발생량도착량_증가율!$C$8)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604.74098150689758</v>
      </c>
      <c r="H35" s="409">
        <f>AF33*(1+KTDB_발생량도착량_증가율!$C$7)*(1+KTDB_발생량도착량_증가율!$D$7*5)*(1+KTDB_발생량도착량_증가율!$E$7*5)*(1+KTDB_발생량도착량_증가율!$F$7*5)*(1+KTDB_발생량도착량_증가율!$G$7*5)*(1+KTDB_발생량도착량_증가율!$H$7*5)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604.74098150689758</v>
      </c>
      <c r="I35" s="68"/>
      <c r="J35" s="68"/>
      <c r="K35" s="68">
        <f t="shared" si="9"/>
        <v>1040.4764035432363</v>
      </c>
      <c r="L35" s="68">
        <f t="shared" si="8"/>
        <v>1040.4764035432363</v>
      </c>
      <c r="M35" s="68">
        <f t="shared" si="10"/>
        <v>2080.9528070864726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54"/>
      <c r="BH35" s="558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54"/>
      <c r="BQ35" s="558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613</v>
      </c>
      <c r="B36" t="s">
        <v>168</v>
      </c>
      <c r="C36" s="409">
        <f>AA34*(1+KTDB_발생량도착량_증가율!$C$8)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1423.4705347312017</v>
      </c>
      <c r="D36" s="409">
        <f>AB34*(1+KTDB_발생량도착량_증가율!$C$7)*(1+KTDB_발생량도착량_증가율!$D$7*5)*(1+KTDB_발생량도착량_증가율!$E$7*5)*(1+KTDB_발생량도착량_증가율!$F$7*5)*(1+KTDB_발생량도착량_증가율!$G$7*5)*(1+KTDB_발생량도착량_증가율!$H$7*5)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1423.4705347312017</v>
      </c>
      <c r="E36" s="408">
        <f>AC34*(1+KTDB_발생량도착량_증가율!$C$8)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306.26184232095557</v>
      </c>
      <c r="F36" s="408">
        <f>AD34*(1+KTDB_발생량도착량_증가율!$C$7)*(1+KTDB_발생량도착량_증가율!$D$7*5)*(1+KTDB_발생량도착량_증가율!$E$7*5)*(1+KTDB_발생량도착량_증가율!$F$7*5)*(1+KTDB_발생량도착량_증가율!$G$7*5)*(1+KTDB_발생량도착량_증가율!$H$7*5)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306.26184232095557</v>
      </c>
      <c r="G36" s="409">
        <f>AE34*(1+KTDB_발생량도착량_증가율!$C$8)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2221.4767435956637</v>
      </c>
      <c r="H36" s="409">
        <f>AF34*(1+KTDB_발생량도착량_증가율!$C$7)*(1+KTDB_발생량도착량_증가율!$D$7*5)*(1+KTDB_발생량도착량_증가율!$E$7*5)*(1+KTDB_발생량도착량_증가율!$F$7*5)*(1+KTDB_발생량도착량_증가율!$G$7*5)*(1+KTDB_발생량도착량_증가율!$H$7*5)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2221.4767435956637</v>
      </c>
      <c r="I36" s="68"/>
      <c r="J36" s="68"/>
      <c r="K36" s="68">
        <f t="shared" si="9"/>
        <v>3951.2091206478208</v>
      </c>
      <c r="L36" s="68">
        <f t="shared" si="8"/>
        <v>3951.2091206478208</v>
      </c>
      <c r="M36" s="68">
        <f t="shared" si="10"/>
        <v>7902.4182412956416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54"/>
      <c r="BH36" s="559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54"/>
      <c r="BQ36" s="559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" customHeight="1">
      <c r="A37" t="s">
        <v>614</v>
      </c>
      <c r="B37" t="s">
        <v>47</v>
      </c>
      <c r="C37" s="409">
        <f>AA35*(1+KTDB_발생량도착량_증가율!$C$8)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272.21491494338187</v>
      </c>
      <c r="D37" s="409">
        <f>AB35*(1+KTDB_발생량도착량_증가율!$C$7)*(1+KTDB_발생량도착량_증가율!$D$7*5)*(1+KTDB_발생량도착량_증가율!$E$7*5)*(1+KTDB_발생량도착량_증가율!$F$7*5)*(1+KTDB_발생량도착량_증가율!$G$7*5)*(1+KTDB_발생량도착량_증가율!$H$7*5)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272.21491494338187</v>
      </c>
      <c r="E37" s="408">
        <f>AC35*(1+KTDB_발생량도착량_증가율!$C$8)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71.752300949750094</v>
      </c>
      <c r="F37" s="408">
        <f>AD35*(1+KTDB_발생량도착량_증가율!$C$7)*(1+KTDB_발생량도착량_증가율!$D$7*5)*(1+KTDB_발생량도착량_증가율!$E$7*5)*(1+KTDB_발생량도착량_증가율!$F$7*5)*(1+KTDB_발생량도착량_증가율!$G$7*5)*(1+KTDB_발생량도착량_증가율!$H$7*5)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71.752300949750094</v>
      </c>
      <c r="G37" s="409">
        <f>AE35*(1+KTDB_발생량도착량_증가율!$C$8)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256.68091164498247</v>
      </c>
      <c r="H37" s="409">
        <f>AF35*(1+KTDB_발생량도착량_증가율!$C$7)*(1+KTDB_발생량도착량_증가율!$D$7*5)*(1+KTDB_발생량도착량_증가율!$E$7*5)*(1+KTDB_발생량도착량_증가율!$F$7*5)*(1+KTDB_발생량도착량_증가율!$G$7*5)*(1+KTDB_발생량도착량_증가율!$H$7*5)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256.68091164498247</v>
      </c>
      <c r="I37" s="69"/>
      <c r="J37" s="69"/>
      <c r="K37" s="68">
        <f t="shared" si="9"/>
        <v>600.64812753811452</v>
      </c>
      <c r="L37" s="68">
        <f t="shared" si="8"/>
        <v>600.64812753811452</v>
      </c>
      <c r="M37" s="68">
        <f t="shared" si="10"/>
        <v>1201.296255076229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54"/>
      <c r="BH37" s="558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54"/>
      <c r="BQ37" s="558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615</v>
      </c>
      <c r="B38" t="s">
        <v>169</v>
      </c>
      <c r="C38" s="409">
        <f>AA36*(1+KTDB_발생량도착량_증가율!$C$8)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464.74653399153704</v>
      </c>
      <c r="D38" s="409">
        <f>AB36*(1+KTDB_발생량도착량_증가율!$C$7)*(1+KTDB_발생량도착량_증가율!$D$7*5)*(1+KTDB_발생량도착량_증가율!$E$7*5)*(1+KTDB_발생량도착량_증가율!$F$7*5)*(1+KTDB_발생량도착량_증가율!$G$7*5)*(1+KTDB_발생량도착량_증가율!$H$7*5)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464.74653399153704</v>
      </c>
      <c r="E38" s="408">
        <f>AC36*(1+KTDB_발생량도착량_증가율!$C$8)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97.050011509997418</v>
      </c>
      <c r="F38" s="408">
        <f>AD36*(1+KTDB_발생량도착량_증가율!$C$7)*(1+KTDB_발생량도착량_증가율!$D$7*5)*(1+KTDB_발생량도착량_증가율!$E$7*5)*(1+KTDB_발생량도착량_증가율!$F$7*5)*(1+KTDB_발생량도착량_증가율!$G$7*5)*(1+KTDB_발생량도착량_증가율!$H$7*5)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97.050011509997418</v>
      </c>
      <c r="G38" s="409">
        <f>AE36*(1+KTDB_발생량도착량_증가율!$C$8)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401.86906174562318</v>
      </c>
      <c r="H38" s="409">
        <f>AF36*(1+KTDB_발생량도착량_증가율!$C$7)*(1+KTDB_발생량도착량_증가율!$D$7*5)*(1+KTDB_발생량도착량_증가율!$E$7*5)*(1+KTDB_발생량도착량_증가율!$F$7*5)*(1+KTDB_발생량도착량_증가율!$G$7*5)*(1+KTDB_발생량도착량_증가율!$H$7*5)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401.86906174562318</v>
      </c>
      <c r="I38" s="68"/>
      <c r="J38" s="68"/>
      <c r="K38" s="68">
        <f t="shared" si="9"/>
        <v>963.6656072471576</v>
      </c>
      <c r="L38" s="68">
        <f t="shared" si="8"/>
        <v>963.6656072471576</v>
      </c>
      <c r="M38" s="68">
        <f t="shared" si="10"/>
        <v>1927.3312144943152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54"/>
      <c r="BH38" s="559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54"/>
      <c r="BQ38" s="559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" customHeight="1">
      <c r="A39" t="s">
        <v>616</v>
      </c>
      <c r="B39" t="s">
        <v>170</v>
      </c>
      <c r="C39" s="409">
        <f>AA37*(1+KTDB_발생량도착량_증가율!$C$8)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384.37237272050538</v>
      </c>
      <c r="D39" s="409">
        <f>AB37*(1+KTDB_발생량도착량_증가율!$C$7)*(1+KTDB_발생량도착량_증가율!$D$7*5)*(1+KTDB_발생량도착량_증가율!$E$7*5)*(1+KTDB_발생량도착량_증가율!$F$7*5)*(1+KTDB_발생량도착량_증가율!$G$7*5)*(1+KTDB_발생량도착량_증가율!$H$7*5)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384.37237272050538</v>
      </c>
      <c r="E39" s="409">
        <f>AC37*(1+KTDB_발생량도착량_증가율!$C$8)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80.265995479870256</v>
      </c>
      <c r="F39" s="409">
        <f>AD37*(1+KTDB_발생량도착량_증가율!$C$7)*(1+KTDB_발생량도착량_증가율!$D$7*5)*(1+KTDB_발생량도착량_증가율!$E$7*5)*(1+KTDB_발생량도착량_증가율!$F$7*5)*(1+KTDB_발생량도착량_증가율!$G$7*5)*(1+KTDB_발생량도착량_증가율!$H$7*5)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80.265995479870256</v>
      </c>
      <c r="G39" s="409">
        <f>AE37*(1+KTDB_발생량도착량_증가율!$C$8)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332.36905170537818</v>
      </c>
      <c r="H39" s="409">
        <f>AF37*(1+KTDB_발생량도착량_증가율!$C$7)*(1+KTDB_발생량도착량_증가율!$D$7*5)*(1+KTDB_발생량도착량_증가율!$E$7*5)*(1+KTDB_발생량도착량_증가율!$F$7*5)*(1+KTDB_발생량도착량_증가율!$G$7*5)*(1+KTDB_발생량도착량_증가율!$H$7*5)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332.36905170537818</v>
      </c>
      <c r="I39" s="68"/>
      <c r="J39" s="68"/>
      <c r="K39" s="68">
        <f t="shared" si="9"/>
        <v>797.00741990575375</v>
      </c>
      <c r="L39" s="68">
        <f t="shared" si="8"/>
        <v>797.00741990575375</v>
      </c>
      <c r="M39" s="68">
        <f t="shared" si="10"/>
        <v>1594.0148398115075</v>
      </c>
      <c r="P39" s="56"/>
      <c r="Q39" s="56"/>
      <c r="R39" s="56"/>
      <c r="S39" s="56"/>
      <c r="T39" s="301"/>
      <c r="U39" s="301"/>
      <c r="V39" s="56"/>
      <c r="W39" s="56"/>
      <c r="X39" s="56"/>
      <c r="BG39" s="554"/>
      <c r="BH39" s="558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54"/>
      <c r="BQ39" s="558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617</v>
      </c>
      <c r="B40" t="s">
        <v>171</v>
      </c>
      <c r="C40" s="408">
        <f>AA38*(1+KTDB_발생량도착량_증가율!$C$8)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10.094310768703902</v>
      </c>
      <c r="D40" s="408">
        <f>AB38*(1+KTDB_발생량도착량_증가율!$C$7)*(1+KTDB_발생량도착량_증가율!$D$7*5)*(1+KTDB_발생량도착량_증가율!$E$7*5)*(1+KTDB_발생량도착량_증가율!$F$7*5)*(1+KTDB_발생량도착량_증가율!$G$7*5)*(1+KTDB_발생량도착량_증가율!$H$7*5)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10.094310768703902</v>
      </c>
      <c r="E40" s="408">
        <f>AC38*(1+KTDB_발생량도착량_증가율!$C$8)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0.72924678557176503</v>
      </c>
      <c r="F40" s="408">
        <f>AD38*(1+KTDB_발생량도착량_증가율!$C$7)*(1+KTDB_발생량도착량_증가율!$D$7*5)*(1+KTDB_발생량도착량_증가율!$E$7*5)*(1+KTDB_발생량도착량_증가율!$F$7*5)*(1+KTDB_발생량도착량_증가율!$G$7*5)*(1+KTDB_발생량도착량_증가율!$H$7*5)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0.72924678557176503</v>
      </c>
      <c r="G40" s="408">
        <f>AE38*(1+KTDB_발생량도착량_증가율!$C$8) * (1+KTDB_발생량도착량_증가율!$D$8*5) * (1+KTDB_발생량도착량_증가율!$E$8*5) * (1+KTDB_발생량도착량_증가율!$F$8*5) * (1+KTDB_발생량도착량_증가율!$G$8*5) * (1+KTDB_발생량도착량_증가율!$H$8*5)</f>
        <v>21.186538191348124</v>
      </c>
      <c r="H40" s="408">
        <f>AF38*(1+KTDB_발생량도착량_증가율!$C$7)*(1+KTDB_발생량도착량_증가율!$D$7*5)*(1+KTDB_발생량도착량_증가율!$E$7*5)*(1+KTDB_발생량도착량_증가율!$F$7*5)*(1+KTDB_발생량도착량_증가율!$G$7*5)*(1+KTDB_발생량도착량_증가율!$H$7*5)</f>
        <v>21.186538191348124</v>
      </c>
      <c r="I40" s="69"/>
      <c r="J40" s="69"/>
      <c r="K40" s="69">
        <f t="shared" si="9"/>
        <v>32.010095745623794</v>
      </c>
      <c r="L40" s="69">
        <f t="shared" si="8"/>
        <v>32.010095745623794</v>
      </c>
      <c r="M40" s="69">
        <f t="shared" si="10"/>
        <v>64.020191491247587</v>
      </c>
      <c r="P40" s="56"/>
      <c r="Q40" s="56"/>
      <c r="R40" s="56"/>
      <c r="S40" s="56"/>
      <c r="T40" s="301"/>
      <c r="U40" s="301"/>
      <c r="V40" s="56"/>
      <c r="W40" s="56"/>
      <c r="X40" s="56"/>
      <c r="BG40" s="554"/>
      <c r="BH40" s="559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54"/>
      <c r="BQ40" s="559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" customHeight="1">
      <c r="A41" t="s">
        <v>26</v>
      </c>
      <c r="B41" t="s">
        <v>26</v>
      </c>
      <c r="C41" s="56">
        <f>SUM(C29:C40)</f>
        <v>5411.9575996151571</v>
      </c>
      <c r="D41" s="56">
        <f t="shared" ref="D41:M41" si="11">SUM(D29:D40)</f>
        <v>5411.9575996151571</v>
      </c>
      <c r="E41" s="56">
        <f t="shared" si="11"/>
        <v>1106.4374731420164</v>
      </c>
      <c r="F41" s="56">
        <f t="shared" si="11"/>
        <v>1106.4374731420164</v>
      </c>
      <c r="G41" s="56">
        <f t="shared" si="11"/>
        <v>7253.5395108615367</v>
      </c>
      <c r="H41" s="56">
        <f t="shared" si="11"/>
        <v>7253.5395108615367</v>
      </c>
      <c r="I41" s="56">
        <f t="shared" si="11"/>
        <v>0</v>
      </c>
      <c r="J41" s="56">
        <f t="shared" si="11"/>
        <v>0</v>
      </c>
      <c r="K41" s="56">
        <f t="shared" si="11"/>
        <v>13771.934583618711</v>
      </c>
      <c r="L41" s="56">
        <f t="shared" si="11"/>
        <v>13771.934583618711</v>
      </c>
      <c r="M41" s="56">
        <f t="shared" si="11"/>
        <v>27543.869167237423</v>
      </c>
      <c r="P41" s="56"/>
      <c r="Q41" s="56"/>
      <c r="R41" s="56"/>
      <c r="S41" s="56"/>
      <c r="T41" s="301"/>
      <c r="U41" s="301"/>
      <c r="V41" s="56"/>
      <c r="W41" s="56"/>
      <c r="X41" s="56"/>
      <c r="BG41" s="554"/>
      <c r="BH41" s="558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54"/>
      <c r="BQ41" s="558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54"/>
      <c r="BH42" s="559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54"/>
      <c r="BQ42" s="559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5"/>
      <c r="BH43" s="558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60"/>
      <c r="BQ43" s="561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663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863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851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601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602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468</v>
      </c>
      <c r="C59" t="s">
        <v>463</v>
      </c>
      <c r="D59" t="s">
        <v>467</v>
      </c>
      <c r="E59" t="s">
        <v>470</v>
      </c>
      <c r="F59" t="s">
        <v>465</v>
      </c>
      <c r="G59" t="s">
        <v>466</v>
      </c>
      <c r="H59" t="s">
        <v>21</v>
      </c>
      <c r="K59" s="32" t="s">
        <v>471</v>
      </c>
      <c r="CV59" s="32" t="s">
        <v>492</v>
      </c>
      <c r="CY59" t="s">
        <v>478</v>
      </c>
      <c r="CZ59" t="s">
        <v>479</v>
      </c>
      <c r="EK59" s="353" t="s">
        <v>859</v>
      </c>
      <c r="EU59" s="353" t="s">
        <v>745</v>
      </c>
      <c r="FD59" s="353"/>
    </row>
    <row r="60" spans="1:167">
      <c r="A60" t="s">
        <v>462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482</v>
      </c>
      <c r="L60" s="159"/>
      <c r="M60" s="443" t="s">
        <v>463</v>
      </c>
      <c r="N60" s="444"/>
      <c r="O60" s="444"/>
      <c r="P60" s="444"/>
      <c r="Q60" s="444"/>
      <c r="R60" s="444"/>
      <c r="S60" s="444"/>
      <c r="T60" s="444"/>
      <c r="U60" s="444"/>
      <c r="V60" s="444"/>
      <c r="W60" s="444"/>
      <c r="X60" s="444"/>
      <c r="Y60" s="444"/>
      <c r="Z60" s="445"/>
      <c r="AA60" s="443" t="s">
        <v>467</v>
      </c>
      <c r="AB60" s="444"/>
      <c r="AC60" s="444"/>
      <c r="AD60" s="444"/>
      <c r="AE60" s="444"/>
      <c r="AF60" s="444"/>
      <c r="AG60" s="444"/>
      <c r="AH60" s="444"/>
      <c r="AI60" s="444"/>
      <c r="AJ60" s="444"/>
      <c r="AK60" s="444"/>
      <c r="AL60" s="444"/>
      <c r="AM60" s="444"/>
      <c r="AN60" s="445"/>
      <c r="AO60" s="443" t="s">
        <v>464</v>
      </c>
      <c r="AP60" s="444"/>
      <c r="AQ60" s="444"/>
      <c r="AR60" s="444"/>
      <c r="AS60" s="444"/>
      <c r="AT60" s="444"/>
      <c r="AU60" s="444"/>
      <c r="AV60" s="444"/>
      <c r="AW60" s="444"/>
      <c r="AX60" s="444"/>
      <c r="AY60" s="444"/>
      <c r="AZ60" s="444"/>
      <c r="BA60" s="444"/>
      <c r="BB60" s="445"/>
      <c r="BC60" s="443" t="s">
        <v>465</v>
      </c>
      <c r="BD60" s="444"/>
      <c r="BE60" s="444"/>
      <c r="BF60" s="444"/>
      <c r="BG60" s="444"/>
      <c r="BH60" s="444"/>
      <c r="BI60" s="444"/>
      <c r="BJ60" s="444"/>
      <c r="BK60" s="444"/>
      <c r="BL60" s="444"/>
      <c r="BM60" s="444"/>
      <c r="BN60" s="444"/>
      <c r="BO60" s="444"/>
      <c r="BP60" s="445"/>
      <c r="BQ60" s="443" t="s">
        <v>466</v>
      </c>
      <c r="BR60" s="444"/>
      <c r="BS60" s="444"/>
      <c r="BT60" s="444"/>
      <c r="BU60" s="444"/>
      <c r="BV60" s="444"/>
      <c r="BW60" s="444"/>
      <c r="BX60" s="444"/>
      <c r="BY60" s="444"/>
      <c r="BZ60" s="444"/>
      <c r="CA60" s="444"/>
      <c r="CB60" s="444"/>
      <c r="CC60" s="444"/>
      <c r="CD60" s="445"/>
      <c r="CE60" s="443" t="s">
        <v>21</v>
      </c>
      <c r="CF60" s="444"/>
      <c r="CG60" s="444"/>
      <c r="CH60" s="444"/>
      <c r="CI60" s="444"/>
      <c r="CJ60" s="444"/>
      <c r="CK60" s="444"/>
      <c r="CL60" s="444"/>
      <c r="CM60" s="444"/>
      <c r="CN60" s="444"/>
      <c r="CO60" s="444"/>
      <c r="CP60" s="444"/>
      <c r="CQ60" s="444"/>
      <c r="CR60" s="445"/>
      <c r="CV60" s="263" t="s">
        <v>482</v>
      </c>
      <c r="CW60" s="263"/>
      <c r="CX60" s="446" t="s">
        <v>554</v>
      </c>
      <c r="CY60" s="439"/>
      <c r="CZ60" s="439"/>
      <c r="DA60" s="440"/>
      <c r="DB60" s="438" t="s">
        <v>553</v>
      </c>
      <c r="DC60" s="439"/>
      <c r="DD60" s="439"/>
      <c r="DE60" s="440"/>
      <c r="DF60" s="438" t="s">
        <v>464</v>
      </c>
      <c r="DG60" s="439"/>
      <c r="DH60" s="439"/>
      <c r="DI60" s="440"/>
      <c r="DJ60" s="438" t="s">
        <v>465</v>
      </c>
      <c r="DK60" s="439"/>
      <c r="DL60" s="439"/>
      <c r="DM60" s="440"/>
      <c r="DN60" s="438" t="s">
        <v>466</v>
      </c>
      <c r="DO60" s="439"/>
      <c r="DP60" s="439"/>
      <c r="DQ60" s="440"/>
      <c r="DR60" s="438" t="s">
        <v>21</v>
      </c>
      <c r="DS60" s="439"/>
      <c r="DT60" s="439"/>
      <c r="DU60" s="441"/>
      <c r="DW60" s="278"/>
      <c r="DX60" s="278"/>
      <c r="DY60" s="442" t="s">
        <v>588</v>
      </c>
      <c r="DZ60" s="442"/>
      <c r="EB60" s="278"/>
      <c r="EC60" s="278"/>
      <c r="ED60" s="442" t="s">
        <v>588</v>
      </c>
      <c r="EE60" s="442"/>
      <c r="EI60" t="s">
        <v>599</v>
      </c>
    </row>
    <row r="61" spans="1:167">
      <c r="A61" s="199"/>
      <c r="B61" s="199"/>
      <c r="C61" s="202" t="s">
        <v>463</v>
      </c>
      <c r="D61" s="202" t="s">
        <v>467</v>
      </c>
      <c r="E61" s="202" t="s">
        <v>464</v>
      </c>
      <c r="F61" s="202" t="s">
        <v>465</v>
      </c>
      <c r="G61" s="202" t="s">
        <v>466</v>
      </c>
      <c r="H61" s="202" t="s">
        <v>21</v>
      </c>
      <c r="K61" s="159"/>
      <c r="L61" s="159"/>
      <c r="M61" s="211" t="s">
        <v>472</v>
      </c>
      <c r="N61" s="160" t="s">
        <v>156</v>
      </c>
      <c r="O61" s="160" t="s">
        <v>475</v>
      </c>
      <c r="P61" s="160" t="s">
        <v>476</v>
      </c>
      <c r="Q61" s="160" t="s">
        <v>477</v>
      </c>
      <c r="R61" s="160" t="s">
        <v>478</v>
      </c>
      <c r="S61" s="160" t="s">
        <v>479</v>
      </c>
      <c r="T61" s="160" t="s">
        <v>480</v>
      </c>
      <c r="U61" s="160" t="s">
        <v>449</v>
      </c>
      <c r="V61" s="160" t="s">
        <v>157</v>
      </c>
      <c r="W61" s="160" t="s">
        <v>473</v>
      </c>
      <c r="X61" s="160" t="s">
        <v>474</v>
      </c>
      <c r="Y61" s="160" t="s">
        <v>46</v>
      </c>
      <c r="Z61" s="212" t="s">
        <v>11</v>
      </c>
      <c r="AA61" s="211" t="s">
        <v>472</v>
      </c>
      <c r="AB61" s="160" t="s">
        <v>156</v>
      </c>
      <c r="AC61" s="160" t="s">
        <v>475</v>
      </c>
      <c r="AD61" s="160" t="s">
        <v>476</v>
      </c>
      <c r="AE61" s="160" t="s">
        <v>477</v>
      </c>
      <c r="AF61" s="160" t="s">
        <v>478</v>
      </c>
      <c r="AG61" s="160" t="s">
        <v>479</v>
      </c>
      <c r="AH61" s="160" t="s">
        <v>480</v>
      </c>
      <c r="AI61" s="160" t="s">
        <v>449</v>
      </c>
      <c r="AJ61" s="160" t="s">
        <v>157</v>
      </c>
      <c r="AK61" s="160" t="s">
        <v>473</v>
      </c>
      <c r="AL61" s="160" t="s">
        <v>474</v>
      </c>
      <c r="AM61" s="160" t="s">
        <v>46</v>
      </c>
      <c r="AN61" s="212" t="s">
        <v>11</v>
      </c>
      <c r="AO61" s="211" t="s">
        <v>472</v>
      </c>
      <c r="AP61" s="160" t="s">
        <v>156</v>
      </c>
      <c r="AQ61" s="160" t="s">
        <v>475</v>
      </c>
      <c r="AR61" s="160" t="s">
        <v>476</v>
      </c>
      <c r="AS61" s="160" t="s">
        <v>477</v>
      </c>
      <c r="AT61" s="160" t="s">
        <v>478</v>
      </c>
      <c r="AU61" s="160" t="s">
        <v>479</v>
      </c>
      <c r="AV61" s="160" t="s">
        <v>480</v>
      </c>
      <c r="AW61" s="160" t="s">
        <v>449</v>
      </c>
      <c r="AX61" s="160" t="s">
        <v>157</v>
      </c>
      <c r="AY61" s="160" t="s">
        <v>473</v>
      </c>
      <c r="AZ61" s="160" t="s">
        <v>474</v>
      </c>
      <c r="BA61" s="160" t="s">
        <v>46</v>
      </c>
      <c r="BB61" s="212" t="s">
        <v>11</v>
      </c>
      <c r="BC61" s="211" t="s">
        <v>472</v>
      </c>
      <c r="BD61" s="160" t="s">
        <v>156</v>
      </c>
      <c r="BE61" s="160" t="s">
        <v>475</v>
      </c>
      <c r="BF61" s="160" t="s">
        <v>476</v>
      </c>
      <c r="BG61" s="160" t="s">
        <v>477</v>
      </c>
      <c r="BH61" s="160" t="s">
        <v>478</v>
      </c>
      <c r="BI61" s="160" t="s">
        <v>479</v>
      </c>
      <c r="BJ61" s="160" t="s">
        <v>480</v>
      </c>
      <c r="BK61" s="160" t="s">
        <v>449</v>
      </c>
      <c r="BL61" s="160" t="s">
        <v>157</v>
      </c>
      <c r="BM61" s="160" t="s">
        <v>473</v>
      </c>
      <c r="BN61" s="160" t="s">
        <v>474</v>
      </c>
      <c r="BO61" s="160" t="s">
        <v>46</v>
      </c>
      <c r="BP61" s="212" t="s">
        <v>11</v>
      </c>
      <c r="BQ61" s="211" t="s">
        <v>472</v>
      </c>
      <c r="BR61" s="160" t="s">
        <v>156</v>
      </c>
      <c r="BS61" s="160" t="s">
        <v>475</v>
      </c>
      <c r="BT61" s="160" t="s">
        <v>476</v>
      </c>
      <c r="BU61" s="160" t="s">
        <v>477</v>
      </c>
      <c r="BV61" s="160" t="s">
        <v>478</v>
      </c>
      <c r="BW61" s="160" t="s">
        <v>479</v>
      </c>
      <c r="BX61" s="160" t="s">
        <v>480</v>
      </c>
      <c r="BY61" s="160" t="s">
        <v>449</v>
      </c>
      <c r="BZ61" s="160" t="s">
        <v>157</v>
      </c>
      <c r="CA61" s="160" t="s">
        <v>473</v>
      </c>
      <c r="CB61" s="160" t="s">
        <v>474</v>
      </c>
      <c r="CC61" s="160" t="s">
        <v>46</v>
      </c>
      <c r="CD61" s="212" t="s">
        <v>11</v>
      </c>
      <c r="CE61" s="211" t="s">
        <v>472</v>
      </c>
      <c r="CF61" s="160" t="s">
        <v>156</v>
      </c>
      <c r="CG61" s="160" t="s">
        <v>475</v>
      </c>
      <c r="CH61" s="160" t="s">
        <v>476</v>
      </c>
      <c r="CI61" s="160" t="s">
        <v>477</v>
      </c>
      <c r="CJ61" s="160" t="s">
        <v>478</v>
      </c>
      <c r="CK61" s="160" t="s">
        <v>479</v>
      </c>
      <c r="CL61" s="160" t="s">
        <v>480</v>
      </c>
      <c r="CM61" s="160" t="s">
        <v>449</v>
      </c>
      <c r="CN61" s="160" t="s">
        <v>157</v>
      </c>
      <c r="CO61" s="160" t="s">
        <v>473</v>
      </c>
      <c r="CP61" s="160" t="s">
        <v>474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478</v>
      </c>
      <c r="CZ61" s="264" t="s">
        <v>479</v>
      </c>
      <c r="DA61" s="264" t="s">
        <v>157</v>
      </c>
      <c r="DB61" s="264" t="s">
        <v>156</v>
      </c>
      <c r="DC61" s="264" t="s">
        <v>478</v>
      </c>
      <c r="DD61" s="264" t="s">
        <v>479</v>
      </c>
      <c r="DE61" s="264" t="s">
        <v>157</v>
      </c>
      <c r="DF61" s="264" t="s">
        <v>156</v>
      </c>
      <c r="DG61" s="264" t="s">
        <v>478</v>
      </c>
      <c r="DH61" s="264" t="s">
        <v>479</v>
      </c>
      <c r="DI61" s="264" t="s">
        <v>157</v>
      </c>
      <c r="DJ61" s="264" t="s">
        <v>156</v>
      </c>
      <c r="DK61" s="264" t="s">
        <v>478</v>
      </c>
      <c r="DL61" s="264" t="s">
        <v>479</v>
      </c>
      <c r="DM61" s="264" t="s">
        <v>157</v>
      </c>
      <c r="DN61" s="264" t="s">
        <v>156</v>
      </c>
      <c r="DO61" s="264" t="s">
        <v>478</v>
      </c>
      <c r="DP61" s="264" t="s">
        <v>479</v>
      </c>
      <c r="DQ61" s="264" t="s">
        <v>157</v>
      </c>
      <c r="DR61" s="264" t="s">
        <v>156</v>
      </c>
      <c r="DS61" s="264" t="s">
        <v>478</v>
      </c>
      <c r="DT61" s="264" t="s">
        <v>479</v>
      </c>
      <c r="DU61" s="264" t="s">
        <v>157</v>
      </c>
      <c r="DW61" s="278"/>
      <c r="DX61" s="278"/>
      <c r="DY61" s="280" t="s">
        <v>585</v>
      </c>
      <c r="DZ61" s="280" t="s">
        <v>259</v>
      </c>
      <c r="EB61" s="278"/>
      <c r="EC61" s="278"/>
      <c r="ED61" s="280" t="s">
        <v>585</v>
      </c>
      <c r="EE61" s="280" t="s">
        <v>259</v>
      </c>
      <c r="EK61" s="420" t="s">
        <v>564</v>
      </c>
      <c r="EL61" s="420"/>
      <c r="EM61" s="420" t="s">
        <v>565</v>
      </c>
      <c r="EN61" s="420" t="s">
        <v>566</v>
      </c>
      <c r="EO61" s="420" t="s">
        <v>562</v>
      </c>
      <c r="EP61" s="421" t="s">
        <v>597</v>
      </c>
      <c r="EQ61" s="421" t="s">
        <v>585</v>
      </c>
      <c r="ER61" s="421" t="s">
        <v>604</v>
      </c>
      <c r="ES61" s="424" t="s">
        <v>866</v>
      </c>
      <c r="EU61" s="306" t="s">
        <v>564</v>
      </c>
      <c r="EV61" s="306"/>
      <c r="EW61" s="306" t="s">
        <v>565</v>
      </c>
      <c r="EX61" s="306" t="s">
        <v>566</v>
      </c>
      <c r="EY61" s="306" t="s">
        <v>562</v>
      </c>
      <c r="EZ61" s="307" t="s">
        <v>597</v>
      </c>
      <c r="FA61" s="307" t="s">
        <v>585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605</v>
      </c>
      <c r="B62" s="205" t="s">
        <v>606</v>
      </c>
      <c r="C62" s="201">
        <f>$L29*KTDB_TripDistribution_2050!L$12</f>
        <v>179.69625027684975</v>
      </c>
      <c r="D62" s="201">
        <f>$L29*KTDB_TripDistribution_2050!M$12</f>
        <v>1397.34200538542</v>
      </c>
      <c r="E62" s="201">
        <f>$L29*KTDB_TripDistribution_2050!N$12</f>
        <v>61.937677790548513</v>
      </c>
      <c r="F62" s="201">
        <f>$L29*KTDB_TripDistribution_2050!O$12</f>
        <v>0.16796658383877577</v>
      </c>
      <c r="G62" s="201">
        <f>$L29*KTDB_TripDistribution_2050!P$12</f>
        <v>0.4759053208765317</v>
      </c>
      <c r="H62" s="201">
        <f>$K29*KTDB_TripDistribution_2050!Q$12</f>
        <v>1639.6198053575333</v>
      </c>
      <c r="J62" s="230">
        <f t="shared" ref="J62:J66" si="12">CR62</f>
        <v>1639.6198053575338</v>
      </c>
      <c r="K62" s="206" t="s">
        <v>605</v>
      </c>
      <c r="L62" s="206" t="s">
        <v>606</v>
      </c>
      <c r="M62" s="206">
        <f>INDEX($A$61:$H$74,MATCH($L62,$B$61:$B$74,0),MATCH($M$60,$A$61:$H$61,0))*고양시_Modal_split!C$3 * 0.01</f>
        <v>0.50314950077517928</v>
      </c>
      <c r="N62" s="206">
        <f>INDEX($A$61:$H$74,MATCH($L62,$B$61:$B$74,0),MATCH($M$60,$A$61:$H$61,0))*고양시_Modal_split!D$3 * 0.01</f>
        <v>84.511146505202433</v>
      </c>
      <c r="O62" s="206">
        <f>INDEX($A$61:$H$74,MATCH($L62,$B$61:$B$74,0),MATCH($M$60,$A$61:$H$61,0))*고양시_Modal_split!E$3 * 0.01</f>
        <v>10.224716640752751</v>
      </c>
      <c r="P62" s="206">
        <f>INDEX($A$61:$H$74,MATCH($L62,$B$61:$B$74,0),MATCH($M$60,$A$61:$H$61,0))*고양시_Modal_split!F$3 * 0.01</f>
        <v>16.478146150387122</v>
      </c>
      <c r="Q62" s="206">
        <f>INDEX($A$61:$H$74,MATCH($L62,$B$61:$B$74,0),MATCH($M$60,$A$61:$H$61,0))*고양시_Modal_split!G$3 * 0.01</f>
        <v>1.6532055025470178</v>
      </c>
      <c r="R62" s="206">
        <f>INDEX($A$61:$H$74,MATCH($L62,$B$61:$B$74,0),MATCH($M$60,$A$61:$H$61,0))*고양시_Modal_split!H$3 * 0.01</f>
        <v>1.7969625027684979E-2</v>
      </c>
      <c r="S62" s="206">
        <f>INDEX($A$61:$H$74,MATCH($L62,$B$61:$B$74,0),MATCH($M$60,$A$61:$H$61,0))*고양시_Modal_split!I$3 * 0.01</f>
        <v>4.9955557576964233</v>
      </c>
      <c r="T62" s="206">
        <f>INDEX($A$61:$H$74,MATCH($L62,$B$61:$B$74,0),MATCH($M$60,$A$61:$H$61,0))*고양시_Modal_split!J$3 * 0.01</f>
        <v>54.699538584273071</v>
      </c>
      <c r="U62" s="206">
        <f>INDEX($A$61:$H$74,MATCH($L62,$B$61:$B$74,0),MATCH($M$60,$A$61:$H$61,0))*고양시_Modal_split!K$3 * 0.01</f>
        <v>0.2695443754152746</v>
      </c>
      <c r="V62" s="206">
        <f>INDEX($A$61:$H$74,MATCH($L62,$B$61:$B$74,0),MATCH($M$60,$A$61:$H$61,0))*고양시_Modal_split!L$3 * 0.01</f>
        <v>5.4268267583608623</v>
      </c>
      <c r="W62" s="206">
        <f>INDEX($A$61:$H$74,MATCH($L62,$B$61:$B$74,0),MATCH($M$60,$A$61:$H$61,0))*고양시_Modal_split!M$3 * 0.01</f>
        <v>0.41330137563675445</v>
      </c>
      <c r="X62" s="206">
        <f>INDEX($A$61:$H$74,MATCH($L62,$B$61:$B$74,0),MATCH($M$60,$A$61:$H$61,0))*고양시_Modal_split!N$3 * 0.01</f>
        <v>0.17969625027684977</v>
      </c>
      <c r="Y62" s="206">
        <f>INDEX($A$61:$H$74,MATCH($L62,$B$61:$B$74,0),MATCH($M$60,$A$61:$H$61,0))*고양시_Modal_split!O$3 * 0.01</f>
        <v>0.32345325049832951</v>
      </c>
      <c r="Z62" s="209">
        <f>INDEX($A$61:$H$74,MATCH($L62,$B$61:$B$74,0),MATCH($M$60,$A$61:$H$61,0))*고양시_Modal_split!P$3 * 0.01</f>
        <v>179.69625027684975</v>
      </c>
      <c r="AA62" s="207">
        <f>INDEX($A$61:$H$74,MATCH($L62,$B$61:$B$74,0),MATCH($AA$60,$A$61:$H$61,0))*고양시_Modal_split!C$3 * 0.01</f>
        <v>3.9125576150791757</v>
      </c>
      <c r="AB62" s="207">
        <f>INDEX($A$61:$H$74,MATCH($L62,$B$61:$B$74,0),MATCH($AA$60,$A$61:$H$61,0))*고양시_Modal_split!D$3 * 0.01</f>
        <v>657.16994513276302</v>
      </c>
      <c r="AC62" s="207">
        <f>INDEX($A$61:$H$74,MATCH($L62,$B$61:$B$74,0),MATCH($AA$60,$A$61:$H$61,0))*고양시_Modal_split!E$3 * 0.01</f>
        <v>79.508760106430387</v>
      </c>
      <c r="AD62" s="207">
        <f>INDEX($A$61:$H$74,MATCH($L62,$B$61:$B$74,0),MATCH($AA$60,$A$61:$H$61,0))*고양시_Modal_split!F$3 * 0.01</f>
        <v>128.136261893843</v>
      </c>
      <c r="AE62" s="207">
        <f>INDEX($A$61:$H$74,MATCH($L62,$B$61:$B$74,0),MATCH($AA$60,$A$61:$H$61,0))*고양시_Modal_split!G$3 * 0.01</f>
        <v>12.855546449545864</v>
      </c>
      <c r="AF62" s="207">
        <f>INDEX($A$61:$H$74,MATCH($L62,$B$61:$B$74,0),MATCH($AA$60,$A$61:$H$61,0))*고양시_Modal_split!H$3 * 0.01</f>
        <v>0.13973420053854199</v>
      </c>
      <c r="AG62" s="207">
        <f>INDEX($A$61:$H$74,MATCH($L62,$B$61:$B$74,0),MATCH($AA$60,$A$61:$H$61,0))*고양시_Modal_split!I$3 * 0.01</f>
        <v>38.846107749714669</v>
      </c>
      <c r="AH62" s="207">
        <f>INDEX($A$61:$H$74,MATCH($L62,$B$61:$B$74,0),MATCH($AA$60,$A$61:$H$61,0))*고양시_Modal_split!J$3 * 0.01</f>
        <v>425.35090643932188</v>
      </c>
      <c r="AI62" s="207">
        <f>INDEX($A$61:$H$74,MATCH($L62,$B$61:$B$74,0),MATCH($AA$60,$A$61:$H$61,0))*고양시_Modal_split!K$3 * 0.01</f>
        <v>2.0960130080781298</v>
      </c>
      <c r="AJ62" s="207">
        <f>INDEX($A$61:$H$74,MATCH($L62,$B$61:$B$74,0),MATCH($AA$60,$A$61:$H$61,0))*고양시_Modal_split!L$3 * 0.01</f>
        <v>42.199728562639685</v>
      </c>
      <c r="AK62" s="207">
        <f>INDEX($A$61:$H$74,MATCH($L62,$B$61:$B$74,0),MATCH($AA$60,$A$61:$H$61,0))*고양시_Modal_split!M$3 * 0.01</f>
        <v>3.213886612386466</v>
      </c>
      <c r="AL62" s="207">
        <f>INDEX($A$61:$H$74,MATCH($L62,$B$61:$B$74,0),MATCH($AA$60,$A$61:$H$61,0))*고양시_Modal_split!N$3 * 0.01</f>
        <v>1.3973420053854202</v>
      </c>
      <c r="AM62" s="207">
        <f>INDEX($A$61:$H$74,MATCH($L62,$B$61:$B$74,0),MATCH($AA$60,$A$61:$H$61,0))*고양시_Modal_split!O$3 * 0.01</f>
        <v>2.5152156096937559</v>
      </c>
      <c r="AN62" s="207">
        <f>INDEX($A$61:$H$74,MATCH($L62,$B$61:$B$74,0),MATCH($AA$60,$A$61:$H$61,0))*고양시_Modal_split!P$3 * 0.01</f>
        <v>1397.3420053854202</v>
      </c>
      <c r="AO62" s="303">
        <f>INDEX($A$61:$H$74,MATCH($L62,$B$61:$B$74,0),MATCH($AO$60,$A$61:$H$61,0))*고양시_Modal_split!C$3 * 0.01</f>
        <v>0.17342549781353583</v>
      </c>
      <c r="AP62" s="303">
        <f>INDEX($A$61:$H$74,MATCH($L62,$B$61:$B$74,0),MATCH($AO$60,$A$61:$H$61,0))*고양시_Modal_split!D$3 * 0.01</f>
        <v>29.129289864894968</v>
      </c>
      <c r="AQ62" s="303">
        <f>INDEX($A$61:$H$74,MATCH($L62,$B$61:$B$74,0),MATCH($AO$60,$A$61:$H$61,0))*고양시_Modal_split!E$3 * 0.01</f>
        <v>3.5242538662822103</v>
      </c>
      <c r="AR62" s="303">
        <f>INDEX($A$61:$H$74,MATCH($L62,$B$61:$B$74,0),MATCH($AO$60,$A$61:$H$61,0))*고양시_Modal_split!F$3 * 0.01</f>
        <v>5.6796850533932988</v>
      </c>
      <c r="AS62" s="303">
        <f>INDEX($A$61:$H$74,MATCH($L62,$B$61:$B$74,0),MATCH($AO$60,$A$61:$H$61,0))*고양시_Modal_split!G$3 * 0.01</f>
        <v>0.56982663567304626</v>
      </c>
      <c r="AT62" s="303">
        <f>INDEX($A$61:$H$74,MATCH($L62,$B$61:$B$74,0),MATCH($AO$60,$A$61:$H$61,0))*고양시_Modal_split!H$3 * 0.01</f>
        <v>6.1937677790548521E-3</v>
      </c>
      <c r="AU62" s="303">
        <f>INDEX($A$61:$H$74,MATCH($L62,$B$61:$B$74,0),MATCH($AO$60,$A$61:$H$61,0))*고양시_Modal_split!I$3 * 0.01</f>
        <v>1.7218674425772487</v>
      </c>
      <c r="AV62" s="303">
        <f>INDEX($A$61:$H$74,MATCH($L62,$B$61:$B$74,0),MATCH($AO$60,$A$61:$H$61,0))*고양시_Modal_split!J$3 * 0.01</f>
        <v>18.85382911944297</v>
      </c>
      <c r="AW62" s="303">
        <f>INDEX($A$61:$H$74,MATCH($L62,$B$61:$B$74,0),MATCH($AO$60,$A$61:$H$61,0))*고양시_Modal_split!K$3 * 0.01</f>
        <v>9.2906516685822768E-2</v>
      </c>
      <c r="AX62" s="303">
        <f>INDEX($A$61:$H$74,MATCH($L62,$B$61:$B$74,0),MATCH($AO$60,$A$61:$H$61,0))*고양시_Modal_split!L$3 * 0.01</f>
        <v>1.870517869274565</v>
      </c>
      <c r="AY62" s="303">
        <f>INDEX($A$61:$H$74,MATCH($L62,$B$61:$B$74,0),MATCH($AO$60,$A$61:$H$61,0))*고양시_Modal_split!M$3 * 0.01</f>
        <v>0.14245665891826156</v>
      </c>
      <c r="AZ62" s="303">
        <f>INDEX($A$61:$H$74,MATCH($L62,$B$61:$B$74,0),MATCH($AO$60,$A$61:$H$61,0))*고양시_Modal_split!N$3 * 0.01</f>
        <v>6.1937677790548519E-2</v>
      </c>
      <c r="BA62" s="207">
        <f>INDEX($A$61:$H$74,MATCH($L62,$B$61:$B$74,0),MATCH($AO$60,$A$61:$H$61,0))*고양시_Modal_split!O$3 * 0.01</f>
        <v>0.11148782002298732</v>
      </c>
      <c r="BB62" s="207">
        <f>INDEX($A$61:$H$74,MATCH($L62,$B$61:$B$74,0),MATCH($AO$60,$A$61:$H$61,0))*고양시_Modal_split!P$3 * 0.01</f>
        <v>61.937677790548513</v>
      </c>
      <c r="BC62" s="207">
        <f>INDEX($A$61:$H$74,MATCH($L62,$B$61:$B$74,0),MATCH($BC$60,$A$61:$H$61,0))*고양시_Modal_split!C$3 * 0.01</f>
        <v>4.7030643474857214E-4</v>
      </c>
      <c r="BD62" s="207">
        <f>INDEX($A$61:$H$74,MATCH($L62,$B$61:$B$74,0),MATCH($BC$60,$A$61:$H$61,0))*고양시_Modal_split!D$3 * 0.01</f>
        <v>7.8994684379376248E-2</v>
      </c>
      <c r="BE62" s="207">
        <f>INDEX($A$61:$H$74,MATCH($L62,$B$61:$B$74,0),MATCH($BC$60,$A$61:$H$61,0))*고양시_Modal_split!E$3 * 0.01</f>
        <v>9.557298620426341E-3</v>
      </c>
      <c r="BF62" s="207">
        <f>INDEX($A$61:$H$74,MATCH($L62,$B$61:$B$74,0),MATCH($BC$60,$A$61:$H$61,0))*고양시_Modal_split!F$3 * 0.01</f>
        <v>1.5402535738015739E-2</v>
      </c>
      <c r="BG62" s="207">
        <f>INDEX($A$61:$H$74,MATCH($L62,$B$61:$B$74,0),MATCH($BC$60,$A$61:$H$61,0))*고양시_Modal_split!G$3 * 0.01</f>
        <v>1.5452925713167372E-3</v>
      </c>
      <c r="BH62" s="207">
        <f>INDEX($A$61:$H$74,MATCH($L62,$B$61:$B$74,0),MATCH($BC$60,$A$61:$H$61,0))*고양시_Modal_split!H$3 * 0.01</f>
        <v>1.6796658383877578E-5</v>
      </c>
      <c r="BI62" s="207">
        <f>INDEX($A$61:$H$74,MATCH($L62,$B$61:$B$74,0),MATCH($BC$60,$A$61:$H$61,0))*고양시_Modal_split!I$3 * 0.01</f>
        <v>4.6694710307179661E-3</v>
      </c>
      <c r="BJ62" s="207">
        <f>INDEX($A$61:$H$74,MATCH($L62,$B$61:$B$74,0),MATCH($BC$60,$A$61:$H$61,0))*고양시_Modal_split!J$3 * 0.01</f>
        <v>5.1129028120523348E-2</v>
      </c>
      <c r="BK62" s="207">
        <f>INDEX($A$61:$H$74,MATCH($L62,$B$61:$B$74,0),MATCH($BC$60,$A$61:$H$61,0))*고양시_Modal_split!K$3 * 0.01</f>
        <v>2.5194987575816364E-4</v>
      </c>
      <c r="BL62" s="207">
        <f>INDEX($A$61:$H$74,MATCH($L62,$B$61:$B$74,0),MATCH($BC$60,$A$61:$H$61,0))*고양시_Modal_split!L$3 * 0.01</f>
        <v>5.0725908319310285E-3</v>
      </c>
      <c r="BM62" s="207">
        <f>INDEX($A$61:$H$74,MATCH($L62,$B$61:$B$74,0),MATCH($BC$60,$A$61:$H$61,0))*고양시_Modal_split!M$3 * 0.01</f>
        <v>3.8632314282918429E-4</v>
      </c>
      <c r="BN62" s="207">
        <f>INDEX($A$61:$H$74,MATCH($L62,$B$61:$B$74,0),MATCH($BC$60,$A$61:$H$61,0))*고양시_Modal_split!N$3 * 0.01</f>
        <v>1.6796658383877577E-4</v>
      </c>
      <c r="BO62" s="207">
        <f>INDEX($A$61:$H$74,MATCH($L62,$B$61:$B$74,0),MATCH($BC$60,$A$61:$H$61,0))*고양시_Modal_split!O$3 * 0.01</f>
        <v>3.0233985090979639E-4</v>
      </c>
      <c r="BP62" s="207">
        <f>INDEX($A$61:$H$74,MATCH($L62,$B$61:$B$74,0),MATCH($BC$60,$A$61:$H$61,0))*고양시_Modal_split!P$3 * 0.01</f>
        <v>0.16796658383877577</v>
      </c>
      <c r="BQ62" s="207">
        <f>INDEX($A$61:$H$74,MATCH($L62,$B$61:$B$74,0),MATCH($BQ$60,$A$61:$H$61,0))*고양시_Modal_split!C$3 * 0.01</f>
        <v>1.3325348984542886E-3</v>
      </c>
      <c r="BR62" s="207">
        <f>INDEX($A$61:$H$74,MATCH($L62,$B$61:$B$74,0),MATCH($BQ$60,$A$61:$H$61,0))*고양시_Modal_split!D$3 * 0.01</f>
        <v>0.22381827240823288</v>
      </c>
      <c r="BS62" s="207">
        <f>INDEX($A$61:$H$74,MATCH($L62,$B$61:$B$74,0),MATCH($BQ$60,$A$61:$H$61,0))*고양시_Modal_split!E$3 * 0.01</f>
        <v>2.7079012757874651E-2</v>
      </c>
      <c r="BT62" s="207">
        <f>INDEX($A$61:$H$74,MATCH($L62,$B$61:$B$74,0),MATCH($BQ$60,$A$61:$H$61,0))*고양시_Modal_split!F$3 * 0.01</f>
        <v>4.3640517924377953E-2</v>
      </c>
      <c r="BU62" s="207">
        <f>INDEX($A$61:$H$74,MATCH($L62,$B$61:$B$74,0),MATCH($BQ$60,$A$61:$H$61,0))*고양시_Modal_split!G$3 * 0.01</f>
        <v>4.3783289520640915E-3</v>
      </c>
      <c r="BV62" s="207">
        <f>INDEX($A$61:$H$74,MATCH($L62,$B$61:$B$74,0),MATCH($BQ$60,$A$61:$H$61,0))*고양시_Modal_split!H$3 * 0.01</f>
        <v>4.759053208765317E-5</v>
      </c>
      <c r="BW62" s="207">
        <f>INDEX($A$61:$H$74,MATCH($L62,$B$61:$B$74,0),MATCH($BQ$60,$A$61:$H$61,0))*고양시_Modal_split!I$3 * 0.01</f>
        <v>1.323016792036758E-2</v>
      </c>
      <c r="BX62" s="207">
        <f>INDEX($A$61:$H$74,MATCH($L62,$B$61:$B$74,0),MATCH($BQ$60,$A$61:$H$61,0))*고양시_Modal_split!J$3 * 0.01</f>
        <v>0.14486557967481625</v>
      </c>
      <c r="BY62" s="207">
        <f>INDEX($A$61:$H$74,MATCH($L62,$B$61:$B$74,0),MATCH($BQ$60,$A$61:$H$61,0))*고양시_Modal_split!K$3 * 0.01</f>
        <v>7.1385798131479758E-4</v>
      </c>
      <c r="BZ62" s="207">
        <f>INDEX($A$61:$H$74,MATCH($L62,$B$61:$B$74,0),MATCH($BQ$60,$A$61:$H$61,0))*고양시_Modal_split!L$3 * 0.01</f>
        <v>1.4372340690471257E-2</v>
      </c>
      <c r="CA62" s="207">
        <f>INDEX($A$61:$H$74,MATCH($L62,$B$61:$B$74,0),MATCH($BQ$60,$A$61:$H$61,0))*고양시_Modal_split!M$3 * 0.01</f>
        <v>1.0945822380160229E-3</v>
      </c>
      <c r="CB62" s="207">
        <f>INDEX($A$61:$H$74,MATCH($L62,$B$61:$B$74,0),MATCH($BQ$60,$A$61:$H$61,0))*고양시_Modal_split!N$3 * 0.01</f>
        <v>4.7590532087653177E-4</v>
      </c>
      <c r="CC62" s="207">
        <f>INDEX($A$61:$H$74,MATCH($L62,$B$61:$B$74,0),MATCH($BQ$60,$A$61:$H$61,0))*고양시_Modal_split!O$3 * 0.01</f>
        <v>8.5662957757775703E-4</v>
      </c>
      <c r="CD62" s="207">
        <f>INDEX($A$61:$H$74,MATCH($L62,$B$61:$B$74,0),MATCH($BQ$60,$A$61:$H$61,0))*고양시_Modal_split!P$3 * 0.01</f>
        <v>0.47590532087653176</v>
      </c>
      <c r="CE62" s="304">
        <f>M62+AA62+AO62+BC62+BQ62</f>
        <v>4.5909354550010937</v>
      </c>
      <c r="CF62" s="304">
        <f t="shared" ref="CF62:CF74" si="13">N62+AB62+AP62+BD62+BR62</f>
        <v>771.11319445964807</v>
      </c>
      <c r="CG62" s="304">
        <f t="shared" ref="CG62:CG74" si="14">O62+AC62+AQ62+BE62+BS62</f>
        <v>93.294366924843644</v>
      </c>
      <c r="CH62" s="304">
        <f t="shared" ref="CH62:CH74" si="15">P62+AD62+AR62+BF62+BT62</f>
        <v>150.35313615128581</v>
      </c>
      <c r="CI62" s="304">
        <f t="shared" ref="CI62:CI74" si="16">Q62+AE62+AS62+BG62+BU62</f>
        <v>15.084502209289308</v>
      </c>
      <c r="CJ62" s="304">
        <f t="shared" ref="CJ62:CJ74" si="17">R62+AF62+AT62+BH62+BV62</f>
        <v>0.16396198053575339</v>
      </c>
      <c r="CK62" s="304">
        <f t="shared" ref="CK62:CK74" si="18">S62+AG62+AU62+BI62+BW62</f>
        <v>45.581430588939426</v>
      </c>
      <c r="CL62" s="304">
        <f t="shared" ref="CL62:CL74" si="19">T62+AH62+AV62+BJ62+BX62</f>
        <v>499.10026875083327</v>
      </c>
      <c r="CM62" s="304">
        <f t="shared" ref="CM62:CM74" si="20">U62+AI62+AW62+BK62+BY62</f>
        <v>2.4594297080362999</v>
      </c>
      <c r="CN62" s="304">
        <f t="shared" ref="CN62:CN74" si="21">V62+AJ62+AX62+BL62+BZ62</f>
        <v>49.51651812179751</v>
      </c>
      <c r="CO62" s="304">
        <f t="shared" ref="CO62:CO74" si="22">W62+AK62+AY62+BM62+CA62</f>
        <v>3.771125552322327</v>
      </c>
      <c r="CP62" s="304">
        <f t="shared" ref="CP62:CP74" si="23">X62+AL62+AZ62+BN62+CB62</f>
        <v>1.6396198053575337</v>
      </c>
      <c r="CQ62" s="304">
        <f t="shared" ref="CQ62:CQ74" si="24">Y62+AM62+BA62+BO62+CC62</f>
        <v>2.95131564964356</v>
      </c>
      <c r="CR62" s="304">
        <f t="shared" ref="CR62:CR74" si="25">Z62+AN62+BB62+BP62+CD62</f>
        <v>1639.6198053575338</v>
      </c>
      <c r="CS62" s="305">
        <f>H62-CR62</f>
        <v>0</v>
      </c>
      <c r="CV62" s="265" t="s">
        <v>605</v>
      </c>
      <c r="CW62" s="265" t="s">
        <v>606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75.456380808216451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6.2416203639058634E-4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0.17351704611658297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4.845381034250769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466.07797527146317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4.8535672295429658E-3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1.3492916898129443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29.928885505418219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22.407146049919206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2.1513608124539257E-4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5.9807830586219128E-2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1.438859899441973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5.8084326749541358E-2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5.8341988134343799E-7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1.6219072701347572E-4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3.7298461999492852E-3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0.17763354953034355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1.653022997139742E-6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4.5954039320484822E-4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1.140661959561211E-2</v>
      </c>
      <c r="DR62" s="270">
        <f>CX62+DB62+DF62+DJ62+DN62</f>
        <v>564.17722000587867</v>
      </c>
      <c r="DS62" s="270">
        <f t="shared" ref="DS62:DS74" si="26">CY62+DC62+DG62+DK62+DO62</f>
        <v>5.6951017900574276E-3</v>
      </c>
      <c r="DT62" s="270">
        <f t="shared" ref="DT62:DT74" si="27">CZ62+DD62+DH62+DL62+DP62</f>
        <v>1.5832382976359647</v>
      </c>
      <c r="DU62" s="270">
        <f t="shared" ref="DU62:DU74" si="28">DA62+DE62+DI62+DM62+DQ62</f>
        <v>36.228262904906522</v>
      </c>
      <c r="DW62" s="278" t="s">
        <v>605</v>
      </c>
      <c r="DX62" s="278" t="s">
        <v>606</v>
      </c>
      <c r="DY62" s="281">
        <f>DR62+DU62</f>
        <v>600.40548291078517</v>
      </c>
      <c r="DZ62" s="281">
        <f>DS62+DT62</f>
        <v>1.5889333994260222</v>
      </c>
      <c r="EB62" s="278" t="s">
        <v>623</v>
      </c>
      <c r="EC62" s="278" t="s">
        <v>606</v>
      </c>
      <c r="ED62" s="309">
        <f>DY62+DY$68*($EN64/SUM($EN$64:$EN$67))</f>
        <v>705.10408449458737</v>
      </c>
      <c r="EE62" s="309">
        <f t="shared" ref="EE62:EE65" si="29">DZ62+DZ$68*($EN64/SUM($EN$64:$EN$67))</f>
        <v>1.8660113237034408</v>
      </c>
      <c r="EF62" t="b">
        <f>SUM(ED62:EE65)=SUM(DY62:DZ65,DY68:DZ68)</f>
        <v>1</v>
      </c>
      <c r="EK62" s="420" t="s">
        <v>12</v>
      </c>
      <c r="EL62" s="420" t="s">
        <v>12</v>
      </c>
      <c r="EM62" s="420" t="s">
        <v>567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$CW$9*(1-$DA$5)</f>
        <v>28.451259986089962</v>
      </c>
      <c r="ER62" s="422">
        <f>VLOOKUP($EL62,$EC$62:$EE$73,3,FALSE)*$EO62*$CW$9*(1-$DA$5)</f>
        <v>7.5294377773643451E-2</v>
      </c>
      <c r="ES62">
        <v>0</v>
      </c>
      <c r="EU62" s="306" t="s">
        <v>12</v>
      </c>
      <c r="EV62" s="306" t="s">
        <v>12</v>
      </c>
      <c r="EW62" s="306" t="s">
        <v>567</v>
      </c>
      <c r="EX62" s="306">
        <v>14267.0414</v>
      </c>
      <c r="EY62" s="306">
        <v>0.4735987268619668</v>
      </c>
      <c r="EZ62" s="307">
        <v>849001</v>
      </c>
      <c r="FA62" s="308">
        <f>EQ62*$EG$55</f>
        <v>28.451259986089962</v>
      </c>
      <c r="FB62" s="308">
        <f t="shared" ref="FB62:FB81" si="30">ER62*$EG$55</f>
        <v>7.5294377773643451E-2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605</v>
      </c>
      <c r="B63" s="205" t="s">
        <v>607</v>
      </c>
      <c r="C63" s="201">
        <f>$L30*KTDB_TripDistribution_2050!L$12</f>
        <v>178.628765405754</v>
      </c>
      <c r="D63" s="201">
        <f>$L30*KTDB_TripDistribution_2050!M$12</f>
        <v>1389.0411006742897</v>
      </c>
      <c r="E63" s="201">
        <f>$L30*KTDB_TripDistribution_2050!N$12</f>
        <v>61.569737258175969</v>
      </c>
      <c r="F63" s="201">
        <f>$L30*KTDB_TripDistribution_2050!O$12</f>
        <v>0.16696877900522311</v>
      </c>
      <c r="G63" s="201">
        <f>$L30*KTDB_TripDistribution_2050!P$12</f>
        <v>0.47307820718146582</v>
      </c>
      <c r="H63" s="201">
        <f>$K30*KTDB_TripDistribution_2050!Q$12</f>
        <v>1629.8796503244062</v>
      </c>
      <c r="J63" s="230">
        <f t="shared" si="12"/>
        <v>1629.8796503244064</v>
      </c>
      <c r="K63" s="206" t="s">
        <v>605</v>
      </c>
      <c r="L63" s="206" t="s">
        <v>607</v>
      </c>
      <c r="M63" s="206">
        <f>INDEX($A$61:$H$74,MATCH($L63,$B$61:$B$74,0),MATCH($M$60,$A$61:$H$61,0))*고양시_Modal_split!C$3 * 0.01</f>
        <v>0.50016054313611114</v>
      </c>
      <c r="N63" s="206">
        <f>INDEX($A$61:$H$74,MATCH($L63,$B$61:$B$74,0),MATCH($M$60,$A$61:$H$61,0))*고양시_Modal_split!D$3 * 0.01</f>
        <v>84.009108370326103</v>
      </c>
      <c r="O63" s="206">
        <f>INDEX($A$61:$H$74,MATCH($L63,$B$61:$B$74,0),MATCH($M$60,$A$61:$H$61,0))*고양시_Modal_split!E$3 * 0.01</f>
        <v>10.163976751587402</v>
      </c>
      <c r="P63" s="206">
        <f>INDEX($A$61:$H$74,MATCH($L63,$B$61:$B$74,0),MATCH($M$60,$A$61:$H$61,0))*고양시_Modal_split!F$3 * 0.01</f>
        <v>16.380257787707642</v>
      </c>
      <c r="Q63" s="206">
        <f>INDEX($A$61:$H$74,MATCH($L63,$B$61:$B$74,0),MATCH($M$60,$A$61:$H$61,0))*고양시_Modal_split!G$3 * 0.01</f>
        <v>1.6433846417329365</v>
      </c>
      <c r="R63" s="206">
        <f>INDEX($A$61:$H$74,MATCH($L63,$B$61:$B$74,0),MATCH($M$60,$A$61:$H$61,0))*고양시_Modal_split!H$3 * 0.01</f>
        <v>1.78628765405754E-2</v>
      </c>
      <c r="S63" s="206">
        <f>INDEX($A$61:$H$74,MATCH($L63,$B$61:$B$74,0),MATCH($M$60,$A$61:$H$61,0))*고양시_Modal_split!I$3 * 0.01</f>
        <v>4.9658796782799604</v>
      </c>
      <c r="T63" s="206">
        <f>INDEX($A$61:$H$74,MATCH($L63,$B$61:$B$74,0),MATCH($M$60,$A$61:$H$61,0))*고양시_Modal_split!J$3 * 0.01</f>
        <v>54.374596189511522</v>
      </c>
      <c r="U63" s="206">
        <f>INDEX($A$61:$H$74,MATCH($L63,$B$61:$B$74,0),MATCH($M$60,$A$61:$H$61,0))*고양시_Modal_split!K$3 * 0.01</f>
        <v>0.26794314810863101</v>
      </c>
      <c r="V63" s="206">
        <f>INDEX($A$61:$H$74,MATCH($L63,$B$61:$B$74,0),MATCH($M$60,$A$61:$H$61,0))*고양시_Modal_split!L$3 * 0.01</f>
        <v>5.3945887152537706</v>
      </c>
      <c r="W63" s="206">
        <f>INDEX($A$61:$H$74,MATCH($L63,$B$61:$B$74,0),MATCH($M$60,$A$61:$H$61,0))*고양시_Modal_split!M$3 * 0.01</f>
        <v>0.41084616043323413</v>
      </c>
      <c r="X63" s="206">
        <f>INDEX($A$61:$H$74,MATCH($L63,$B$61:$B$74,0),MATCH($M$60,$A$61:$H$61,0))*고양시_Modal_split!N$3 * 0.01</f>
        <v>0.17862876540575401</v>
      </c>
      <c r="Y63" s="206">
        <f>INDEX($A$61:$H$74,MATCH($L63,$B$61:$B$74,0),MATCH($M$60,$A$61:$H$61,0))*고양시_Modal_split!O$3 * 0.01</f>
        <v>0.32153177773035718</v>
      </c>
      <c r="Z63" s="209">
        <f>INDEX($A$61:$H$74,MATCH($L63,$B$61:$B$74,0),MATCH($M$60,$A$61:$H$61,0))*고양시_Modal_split!P$3 * 0.01</f>
        <v>178.628765405754</v>
      </c>
      <c r="AA63" s="207">
        <f>INDEX($A$61:$H$74,MATCH($L63,$B$61:$B$74,0),MATCH($AA$60,$A$61:$H$61,0))*고양시_Modal_split!C$3 * 0.01</f>
        <v>3.8893150818880113</v>
      </c>
      <c r="AB63" s="207">
        <f>INDEX($A$61:$H$74,MATCH($L63,$B$61:$B$74,0),MATCH($AA$60,$A$61:$H$61,0))*고양시_Modal_split!D$3 * 0.01</f>
        <v>653.26602964711844</v>
      </c>
      <c r="AC63" s="207">
        <f>INDEX($A$61:$H$74,MATCH($L63,$B$61:$B$74,0),MATCH($AA$60,$A$61:$H$61,0))*고양시_Modal_split!E$3 * 0.01</f>
        <v>79.03643862836708</v>
      </c>
      <c r="AD63" s="207">
        <f>INDEX($A$61:$H$74,MATCH($L63,$B$61:$B$74,0),MATCH($AA$60,$A$61:$H$61,0))*고양시_Modal_split!F$3 * 0.01</f>
        <v>127.37506893183237</v>
      </c>
      <c r="AE63" s="207">
        <f>INDEX($A$61:$H$74,MATCH($L63,$B$61:$B$74,0),MATCH($AA$60,$A$61:$H$61,0))*고양시_Modal_split!G$3 * 0.01</f>
        <v>12.779178126203465</v>
      </c>
      <c r="AF63" s="207">
        <f>INDEX($A$61:$H$74,MATCH($L63,$B$61:$B$74,0),MATCH($AA$60,$A$61:$H$61,0))*고양시_Modal_split!H$3 * 0.01</f>
        <v>0.13890411006742898</v>
      </c>
      <c r="AG63" s="207">
        <f>INDEX($A$61:$H$74,MATCH($L63,$B$61:$B$74,0),MATCH($AA$60,$A$61:$H$61,0))*고양시_Modal_split!I$3 * 0.01</f>
        <v>38.615342598745251</v>
      </c>
      <c r="AH63" s="207">
        <f>INDEX($A$61:$H$74,MATCH($L63,$B$61:$B$74,0),MATCH($AA$60,$A$61:$H$61,0))*고양시_Modal_split!J$3 * 0.01</f>
        <v>422.8241110452538</v>
      </c>
      <c r="AI63" s="207">
        <f>INDEX($A$61:$H$74,MATCH($L63,$B$61:$B$74,0),MATCH($AA$60,$A$61:$H$61,0))*고양시_Modal_split!K$3 * 0.01</f>
        <v>2.0835616510114345</v>
      </c>
      <c r="AJ63" s="207">
        <f>INDEX($A$61:$H$74,MATCH($L63,$B$61:$B$74,0),MATCH($AA$60,$A$61:$H$61,0))*고양시_Modal_split!L$3 * 0.01</f>
        <v>41.949041240363549</v>
      </c>
      <c r="AK63" s="207">
        <f>INDEX($A$61:$H$74,MATCH($L63,$B$61:$B$74,0),MATCH($AA$60,$A$61:$H$61,0))*고양시_Modal_split!M$3 * 0.01</f>
        <v>3.1947945315508663</v>
      </c>
      <c r="AL63" s="207">
        <f>INDEX($A$61:$H$74,MATCH($L63,$B$61:$B$74,0),MATCH($AA$60,$A$61:$H$61,0))*고양시_Modal_split!N$3 * 0.01</f>
        <v>1.3890411006742898</v>
      </c>
      <c r="AM63" s="207">
        <f>INDEX($A$61:$H$74,MATCH($L63,$B$61:$B$74,0),MATCH($AA$60,$A$61:$H$61,0))*고양시_Modal_split!O$3 * 0.01</f>
        <v>2.5002739812137214</v>
      </c>
      <c r="AN63" s="207">
        <f>INDEX($A$61:$H$74,MATCH($L63,$B$61:$B$74,0),MATCH($AA$60,$A$61:$H$61,0))*고양시_Modal_split!P$3 * 0.01</f>
        <v>1389.0411006742897</v>
      </c>
      <c r="AO63" s="303">
        <f>INDEX($A$61:$H$74,MATCH($L63,$B$61:$B$74,0),MATCH($AO$60,$A$61:$H$61,0))*고양시_Modal_split!C$3 * 0.01</f>
        <v>0.17239526432289271</v>
      </c>
      <c r="AP63" s="303">
        <f>INDEX($A$61:$H$74,MATCH($L63,$B$61:$B$74,0),MATCH($AO$60,$A$61:$H$61,0))*고양시_Modal_split!D$3 * 0.01</f>
        <v>28.956247432520158</v>
      </c>
      <c r="AQ63" s="303">
        <f>INDEX($A$61:$H$74,MATCH($L63,$B$61:$B$74,0),MATCH($AO$60,$A$61:$H$61,0))*고양시_Modal_split!E$3 * 0.01</f>
        <v>3.5033180499902126</v>
      </c>
      <c r="AR63" s="303">
        <f>INDEX($A$61:$H$74,MATCH($L63,$B$61:$B$74,0),MATCH($AO$60,$A$61:$H$61,0))*고양시_Modal_split!F$3 * 0.01</f>
        <v>5.6459449065747371</v>
      </c>
      <c r="AS63" s="303">
        <f>INDEX($A$61:$H$74,MATCH($L63,$B$61:$B$74,0),MATCH($AO$60,$A$61:$H$61,0))*고양시_Modal_split!G$3 * 0.01</f>
        <v>0.56644158277521894</v>
      </c>
      <c r="AT63" s="303">
        <f>INDEX($A$61:$H$74,MATCH($L63,$B$61:$B$74,0),MATCH($AO$60,$A$61:$H$61,0))*고양시_Modal_split!H$3 * 0.01</f>
        <v>6.1569737258175975E-3</v>
      </c>
      <c r="AU63" s="303">
        <f>INDEX($A$61:$H$74,MATCH($L63,$B$61:$B$74,0),MATCH($AO$60,$A$61:$H$61,0))*고양시_Modal_split!I$3 * 0.01</f>
        <v>1.7116386957772918</v>
      </c>
      <c r="AV63" s="303">
        <f>INDEX($A$61:$H$74,MATCH($L63,$B$61:$B$74,0),MATCH($AO$60,$A$61:$H$61,0))*고양시_Modal_split!J$3 * 0.01</f>
        <v>18.741828021388766</v>
      </c>
      <c r="AW63" s="303">
        <f>INDEX($A$61:$H$74,MATCH($L63,$B$61:$B$74,0),MATCH($AO$60,$A$61:$H$61,0))*고양시_Modal_split!K$3 * 0.01</f>
        <v>9.2354605887263949E-2</v>
      </c>
      <c r="AX63" s="303">
        <f>INDEX($A$61:$H$74,MATCH($L63,$B$61:$B$74,0),MATCH($AO$60,$A$61:$H$61,0))*고양시_Modal_split!L$3 * 0.01</f>
        <v>1.8594060651969144</v>
      </c>
      <c r="AY63" s="303">
        <f>INDEX($A$61:$H$74,MATCH($L63,$B$61:$B$74,0),MATCH($AO$60,$A$61:$H$61,0))*고양시_Modal_split!M$3 * 0.01</f>
        <v>0.14161039569380474</v>
      </c>
      <c r="AZ63" s="303">
        <f>INDEX($A$61:$H$74,MATCH($L63,$B$61:$B$74,0),MATCH($AO$60,$A$61:$H$61,0))*고양시_Modal_split!N$3 * 0.01</f>
        <v>6.1569737258175973E-2</v>
      </c>
      <c r="BA63" s="207">
        <f>INDEX($A$61:$H$74,MATCH($L63,$B$61:$B$74,0),MATCH($AO$60,$A$61:$H$61,0))*고양시_Modal_split!O$3 * 0.01</f>
        <v>0.11082552706471674</v>
      </c>
      <c r="BB63" s="207">
        <f>INDEX($A$61:$H$74,MATCH($L63,$B$61:$B$74,0),MATCH($AO$60,$A$61:$H$61,0))*고양시_Modal_split!P$3 * 0.01</f>
        <v>61.569737258175977</v>
      </c>
      <c r="BC63" s="207">
        <f>INDEX($A$61:$H$74,MATCH($L63,$B$61:$B$74,0),MATCH($BC$60,$A$61:$H$61,0))*고양시_Modal_split!C$3 * 0.01</f>
        <v>4.6751258121462472E-4</v>
      </c>
      <c r="BD63" s="207">
        <f>INDEX($A$61:$H$74,MATCH($L63,$B$61:$B$74,0),MATCH($BC$60,$A$61:$H$61,0))*고양시_Modal_split!D$3 * 0.01</f>
        <v>7.8525416766156431E-2</v>
      </c>
      <c r="BE63" s="207">
        <f>INDEX($A$61:$H$74,MATCH($L63,$B$61:$B$74,0),MATCH($BC$60,$A$61:$H$61,0))*고양시_Modal_split!E$3 * 0.01</f>
        <v>9.5005235253971948E-3</v>
      </c>
      <c r="BF63" s="207">
        <f>INDEX($A$61:$H$74,MATCH($L63,$B$61:$B$74,0),MATCH($BC$60,$A$61:$H$61,0))*고양시_Modal_split!F$3 * 0.01</f>
        <v>1.5311037034778959E-2</v>
      </c>
      <c r="BG63" s="207">
        <f>INDEX($A$61:$H$74,MATCH($L63,$B$61:$B$74,0),MATCH($BC$60,$A$61:$H$61,0))*고양시_Modal_split!G$3 * 0.01</f>
        <v>1.5361127668480526E-3</v>
      </c>
      <c r="BH63" s="207">
        <f>INDEX($A$61:$H$74,MATCH($L63,$B$61:$B$74,0),MATCH($BC$60,$A$61:$H$61,0))*고양시_Modal_split!H$3 * 0.01</f>
        <v>1.6696877900522312E-5</v>
      </c>
      <c r="BI63" s="207">
        <f>INDEX($A$61:$H$74,MATCH($L63,$B$61:$B$74,0),MATCH($BC$60,$A$61:$H$61,0))*고양시_Modal_split!I$3 * 0.01</f>
        <v>4.6417320563452019E-3</v>
      </c>
      <c r="BJ63" s="207">
        <f>INDEX($A$61:$H$74,MATCH($L63,$B$61:$B$74,0),MATCH($BC$60,$A$61:$H$61,0))*고양시_Modal_split!J$3 * 0.01</f>
        <v>5.0825296329189917E-2</v>
      </c>
      <c r="BK63" s="207">
        <f>INDEX($A$61:$H$74,MATCH($L63,$B$61:$B$74,0),MATCH($BC$60,$A$61:$H$61,0))*고양시_Modal_split!K$3 * 0.01</f>
        <v>2.5045316850783468E-4</v>
      </c>
      <c r="BL63" s="207">
        <f>INDEX($A$61:$H$74,MATCH($L63,$B$61:$B$74,0),MATCH($BC$60,$A$61:$H$61,0))*고양시_Modal_split!L$3 * 0.01</f>
        <v>5.0424571259577375E-3</v>
      </c>
      <c r="BM63" s="207">
        <f>INDEX($A$61:$H$74,MATCH($L63,$B$61:$B$74,0),MATCH($BC$60,$A$61:$H$61,0))*고양시_Modal_split!M$3 * 0.01</f>
        <v>3.8402819171201314E-4</v>
      </c>
      <c r="BN63" s="207">
        <f>INDEX($A$61:$H$74,MATCH($L63,$B$61:$B$74,0),MATCH($BC$60,$A$61:$H$61,0))*고양시_Modal_split!N$3 * 0.01</f>
        <v>1.6696877900522313E-4</v>
      </c>
      <c r="BO63" s="207">
        <f>INDEX($A$61:$H$74,MATCH($L63,$B$61:$B$74,0),MATCH($BC$60,$A$61:$H$61,0))*고양시_Modal_split!O$3 * 0.01</f>
        <v>3.0054380220940162E-4</v>
      </c>
      <c r="BP63" s="207">
        <f>INDEX($A$61:$H$74,MATCH($L63,$B$61:$B$74,0),MATCH($BC$60,$A$61:$H$61,0))*고양시_Modal_split!P$3 * 0.01</f>
        <v>0.16696877900522311</v>
      </c>
      <c r="BQ63" s="207">
        <f>INDEX($A$61:$H$74,MATCH($L63,$B$61:$B$74,0),MATCH($BQ$60,$A$61:$H$61,0))*고양시_Modal_split!C$3 * 0.01</f>
        <v>1.3246189801081041E-3</v>
      </c>
      <c r="BR63" s="207">
        <f>INDEX($A$61:$H$74,MATCH($L63,$B$61:$B$74,0),MATCH($BQ$60,$A$61:$H$61,0))*고양시_Modal_split!D$3 * 0.01</f>
        <v>0.22248868083744339</v>
      </c>
      <c r="BS63" s="207">
        <f>INDEX($A$61:$H$74,MATCH($L63,$B$61:$B$74,0),MATCH($BQ$60,$A$61:$H$61,0))*고양시_Modal_split!E$3 * 0.01</f>
        <v>2.6918149988625403E-2</v>
      </c>
      <c r="BT63" s="207">
        <f>INDEX($A$61:$H$74,MATCH($L63,$B$61:$B$74,0),MATCH($BQ$60,$A$61:$H$61,0))*고양시_Modal_split!F$3 * 0.01</f>
        <v>4.3381271598540411E-2</v>
      </c>
      <c r="BU63" s="207">
        <f>INDEX($A$61:$H$74,MATCH($L63,$B$61:$B$74,0),MATCH($BQ$60,$A$61:$H$61,0))*고양시_Modal_split!G$3 * 0.01</f>
        <v>4.3523195060694853E-3</v>
      </c>
      <c r="BV63" s="207">
        <f>INDEX($A$61:$H$74,MATCH($L63,$B$61:$B$74,0),MATCH($BQ$60,$A$61:$H$61,0))*고양시_Modal_split!H$3 * 0.01</f>
        <v>4.7307820718146587E-5</v>
      </c>
      <c r="BW63" s="207">
        <f>INDEX($A$61:$H$74,MATCH($L63,$B$61:$B$74,0),MATCH($BQ$60,$A$61:$H$61,0))*고양시_Modal_split!I$3 * 0.01</f>
        <v>1.3151574159644748E-2</v>
      </c>
      <c r="BX63" s="207">
        <f>INDEX($A$61:$H$74,MATCH($L63,$B$61:$B$74,0),MATCH($BQ$60,$A$61:$H$61,0))*고양시_Modal_split!J$3 * 0.01</f>
        <v>0.14400500626603821</v>
      </c>
      <c r="BY63" s="207">
        <f>INDEX($A$61:$H$74,MATCH($L63,$B$61:$B$74,0),MATCH($BQ$60,$A$61:$H$61,0))*고양시_Modal_split!K$3 * 0.01</f>
        <v>7.0961731077219873E-4</v>
      </c>
      <c r="BZ63" s="207">
        <f>INDEX($A$61:$H$74,MATCH($L63,$B$61:$B$74,0),MATCH($BQ$60,$A$61:$H$61,0))*고양시_Modal_split!L$3 * 0.01</f>
        <v>1.4286961856880267E-2</v>
      </c>
      <c r="CA63" s="207">
        <f>INDEX($A$61:$H$74,MATCH($L63,$B$61:$B$74,0),MATCH($BQ$60,$A$61:$H$61,0))*고양시_Modal_split!M$3 * 0.01</f>
        <v>1.0880798765173713E-3</v>
      </c>
      <c r="CB63" s="207">
        <f>INDEX($A$61:$H$74,MATCH($L63,$B$61:$B$74,0),MATCH($BQ$60,$A$61:$H$61,0))*고양시_Modal_split!N$3 * 0.01</f>
        <v>4.7307820718146587E-4</v>
      </c>
      <c r="CC63" s="207">
        <f>INDEX($A$61:$H$74,MATCH($L63,$B$61:$B$74,0),MATCH($BQ$60,$A$61:$H$61,0))*고양시_Modal_split!O$3 * 0.01</f>
        <v>8.5154077292663851E-4</v>
      </c>
      <c r="CD63" s="207">
        <f>INDEX($A$61:$H$74,MATCH($L63,$B$61:$B$74,0),MATCH($BQ$60,$A$61:$H$61,0))*고양시_Modal_split!P$3 * 0.01</f>
        <v>0.47307820718146582</v>
      </c>
      <c r="CE63" s="304">
        <f t="shared" ref="CE63:CE74" si="31">M63+AA63+AO63+BC63+BQ63</f>
        <v>4.5636630209083373</v>
      </c>
      <c r="CF63" s="304">
        <f t="shared" si="13"/>
        <v>766.53239954756828</v>
      </c>
      <c r="CG63" s="304">
        <f t="shared" si="14"/>
        <v>92.740152103458726</v>
      </c>
      <c r="CH63" s="304">
        <f t="shared" si="15"/>
        <v>149.45996393474809</v>
      </c>
      <c r="CI63" s="304">
        <f t="shared" si="16"/>
        <v>14.994892782984538</v>
      </c>
      <c r="CJ63" s="304">
        <f t="shared" si="17"/>
        <v>0.16298796503244065</v>
      </c>
      <c r="CK63" s="304">
        <f t="shared" si="18"/>
        <v>45.310654279018486</v>
      </c>
      <c r="CL63" s="304">
        <f t="shared" si="19"/>
        <v>496.1353655587493</v>
      </c>
      <c r="CM63" s="304">
        <f t="shared" si="20"/>
        <v>2.4448194754866095</v>
      </c>
      <c r="CN63" s="304">
        <f t="shared" si="21"/>
        <v>49.222365439797073</v>
      </c>
      <c r="CO63" s="304">
        <f t="shared" si="22"/>
        <v>3.7487231957461344</v>
      </c>
      <c r="CP63" s="304">
        <f t="shared" si="23"/>
        <v>1.6298796503244064</v>
      </c>
      <c r="CQ63" s="304">
        <f t="shared" si="24"/>
        <v>2.9337833705839316</v>
      </c>
      <c r="CR63" s="304">
        <f t="shared" si="25"/>
        <v>1629.8796503244064</v>
      </c>
      <c r="CS63" s="305">
        <f t="shared" ref="CS63:CS74" si="32">H63-CR63</f>
        <v>0</v>
      </c>
      <c r="CV63" s="265" t="s">
        <v>605</v>
      </c>
      <c r="CW63" s="265" t="s">
        <v>607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75.008132473505441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6.2045420425756864E-4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0.17248626878360404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4.816597067190866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463.3092408844812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4.8247346324219861E-3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1.3412762278133119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29.751093078272021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22.274036486553968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2.1385806619720729E-4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5.9452542402823612E-2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1.4303123578437802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5.7739277033938545E-2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5.7995407782293552E-7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1.6122723363477603E-4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3.7076890632042185E-3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0.17657831812495506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1.6432032204983184E-6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4.5681049529853242E-4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1.1338858616571641E-2</v>
      </c>
      <c r="DR63" s="270">
        <f t="shared" ref="DR63:DR74" si="33">CX63+DB63+DF63+DJ63+DN63</f>
        <v>560.82572743969956</v>
      </c>
      <c r="DS63" s="270">
        <f t="shared" si="26"/>
        <v>5.6612700601750832E-3</v>
      </c>
      <c r="DT63" s="270">
        <f t="shared" si="27"/>
        <v>1.5738330767286728</v>
      </c>
      <c r="DU63" s="270">
        <f t="shared" si="28"/>
        <v>36.013049050986446</v>
      </c>
      <c r="DW63" s="278" t="s">
        <v>605</v>
      </c>
      <c r="DX63" s="278" t="s">
        <v>607</v>
      </c>
      <c r="DY63" s="281">
        <f t="shared" ref="DY63:DY66" si="34">DR63+DU63</f>
        <v>596.83877649068597</v>
      </c>
      <c r="DZ63" s="281">
        <f t="shared" ref="DZ63:DZ66" si="35">DS63+DT63</f>
        <v>1.5794943467888478</v>
      </c>
      <c r="EB63" s="278" t="s">
        <v>622</v>
      </c>
      <c r="EC63" s="278" t="s">
        <v>607</v>
      </c>
      <c r="ED63" s="309">
        <f t="shared" ref="ED63:ED65" si="36">DY63+DY$68*($EN65/SUM($EN$64:$EN$67))</f>
        <v>700.86203788769978</v>
      </c>
      <c r="EE63" s="309">
        <f t="shared" si="29"/>
        <v>1.8547850279292446</v>
      </c>
      <c r="EK63" s="420" t="s">
        <v>12</v>
      </c>
      <c r="EL63" s="420" t="s">
        <v>12</v>
      </c>
      <c r="EM63" s="420" t="s">
        <v>610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$CW$9*(1-$DA$5)</f>
        <v>31.623352491452135</v>
      </c>
      <c r="ER63" s="422">
        <f t="shared" ref="ER63:ER81" si="38">VLOOKUP($EL63,$EC$62:$EE$73,3,FALSE)*$EO63*$CW$9*(1-$DA$5)</f>
        <v>8.3689110785413537E-2</v>
      </c>
      <c r="ES63">
        <v>0</v>
      </c>
      <c r="EU63" s="306" t="s">
        <v>12</v>
      </c>
      <c r="EV63" s="306" t="s">
        <v>12</v>
      </c>
      <c r="EW63" s="306" t="s">
        <v>610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31.623352491452135</v>
      </c>
      <c r="FB63" s="308">
        <f t="shared" si="30"/>
        <v>8.3689110785413537E-2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605</v>
      </c>
      <c r="B64" s="205" t="s">
        <v>608</v>
      </c>
      <c r="C64" s="201">
        <f>$L31*KTDB_TripDistribution_2050!L$12</f>
        <v>146.37974726165672</v>
      </c>
      <c r="D64" s="201">
        <f>$L31*KTDB_TripDistribution_2050!M$12</f>
        <v>1138.268435046836</v>
      </c>
      <c r="E64" s="201">
        <f>$L31*KTDB_TripDistribution_2050!N$12</f>
        <v>50.454150306343074</v>
      </c>
      <c r="F64" s="201">
        <f>$L31*KTDB_TripDistribution_2050!O$12</f>
        <v>0.13682481439008304</v>
      </c>
      <c r="G64" s="201">
        <f>$L31*KTDB_TripDistribution_2050!P$12</f>
        <v>0.3876703074385689</v>
      </c>
      <c r="H64" s="201">
        <f>$K31*KTDB_TripDistribution_2050!Q$12</f>
        <v>1335.6268277366644</v>
      </c>
      <c r="J64" s="230">
        <f t="shared" si="12"/>
        <v>1335.6268277366646</v>
      </c>
      <c r="K64" s="206" t="s">
        <v>605</v>
      </c>
      <c r="L64" s="206" t="s">
        <v>608</v>
      </c>
      <c r="M64" s="206">
        <f>INDEX($A$61:$H$74,MATCH($L64,$B$61:$B$74,0),MATCH($M$60,$A$61:$H$61,0))*고양시_Modal_split!C$3 * 0.01</f>
        <v>0.40986329233263874</v>
      </c>
      <c r="N64" s="206">
        <f>INDEX($A$61:$H$74,MATCH($L64,$B$61:$B$74,0),MATCH($M$60,$A$61:$H$61,0))*고양시_Modal_split!D$3 * 0.01</f>
        <v>68.842395137157155</v>
      </c>
      <c r="O64" s="206">
        <f>INDEX($A$61:$H$74,MATCH($L64,$B$61:$B$74,0),MATCH($M$60,$A$61:$H$61,0))*고양시_Modal_split!E$3 * 0.01</f>
        <v>8.3290076191882676</v>
      </c>
      <c r="P64" s="206">
        <f>INDEX($A$61:$H$74,MATCH($L64,$B$61:$B$74,0),MATCH($M$60,$A$61:$H$61,0))*고양시_Modal_split!F$3 * 0.01</f>
        <v>13.423022823893922</v>
      </c>
      <c r="Q64" s="206">
        <f>INDEX($A$61:$H$74,MATCH($L64,$B$61:$B$74,0),MATCH($M$60,$A$61:$H$61,0))*고양시_Modal_split!G$3 * 0.01</f>
        <v>1.3466936748072416</v>
      </c>
      <c r="R64" s="206">
        <f>INDEX($A$61:$H$74,MATCH($L64,$B$61:$B$74,0),MATCH($M$60,$A$61:$H$61,0))*고양시_Modal_split!H$3 * 0.01</f>
        <v>1.4637974726165673E-2</v>
      </c>
      <c r="S64" s="206">
        <f>INDEX($A$61:$H$74,MATCH($L64,$B$61:$B$74,0),MATCH($M$60,$A$61:$H$61,0))*고양시_Modal_split!I$3 * 0.01</f>
        <v>4.069356973874056</v>
      </c>
      <c r="T64" s="206">
        <f>INDEX($A$61:$H$74,MATCH($L64,$B$61:$B$74,0),MATCH($M$60,$A$61:$H$61,0))*고양시_Modal_split!J$3 * 0.01</f>
        <v>44.557995066448314</v>
      </c>
      <c r="U64" s="206">
        <f>INDEX($A$61:$H$74,MATCH($L64,$B$61:$B$74,0),MATCH($M$60,$A$61:$H$61,0))*고양시_Modal_split!K$3 * 0.01</f>
        <v>0.21956962089248508</v>
      </c>
      <c r="V64" s="206">
        <f>INDEX($A$61:$H$74,MATCH($L64,$B$61:$B$74,0),MATCH($M$60,$A$61:$H$61,0))*고양시_Modal_split!L$3 * 0.01</f>
        <v>4.4206683673020333</v>
      </c>
      <c r="W64" s="206">
        <f>INDEX($A$61:$H$74,MATCH($L64,$B$61:$B$74,0),MATCH($M$60,$A$61:$H$61,0))*고양시_Modal_split!M$3 * 0.01</f>
        <v>0.33667341870181039</v>
      </c>
      <c r="X64" s="206">
        <f>INDEX($A$61:$H$74,MATCH($L64,$B$61:$B$74,0),MATCH($M$60,$A$61:$H$61,0))*고양시_Modal_split!N$3 * 0.01</f>
        <v>0.14637974726165673</v>
      </c>
      <c r="Y64" s="206">
        <f>INDEX($A$61:$H$74,MATCH($L64,$B$61:$B$74,0),MATCH($M$60,$A$61:$H$61,0))*고양시_Modal_split!O$3 * 0.01</f>
        <v>0.26348354507098209</v>
      </c>
      <c r="Z64" s="209">
        <f>INDEX($A$61:$H$74,MATCH($L64,$B$61:$B$74,0),MATCH($M$60,$A$61:$H$61,0))*고양시_Modal_split!P$3 * 0.01</f>
        <v>146.37974726165672</v>
      </c>
      <c r="AA64" s="207">
        <f>INDEX($A$61:$H$74,MATCH($L64,$B$61:$B$74,0),MATCH($AA$60,$A$61:$H$61,0))*고양시_Modal_split!C$3 * 0.01</f>
        <v>3.1871516181311406</v>
      </c>
      <c r="AB64" s="207">
        <f>INDEX($A$61:$H$74,MATCH($L64,$B$61:$B$74,0),MATCH($AA$60,$A$61:$H$61,0))*고양시_Modal_split!D$3 * 0.01</f>
        <v>535.32764500252699</v>
      </c>
      <c r="AC64" s="207">
        <f>INDEX($A$61:$H$74,MATCH($L64,$B$61:$B$74,0),MATCH($AA$60,$A$61:$H$61,0))*고양시_Modal_split!E$3 * 0.01</f>
        <v>64.767473954164956</v>
      </c>
      <c r="AD64" s="207">
        <f>INDEX($A$61:$H$74,MATCH($L64,$B$61:$B$74,0),MATCH($AA$60,$A$61:$H$61,0))*고양시_Modal_split!F$3 * 0.01</f>
        <v>104.37921549379486</v>
      </c>
      <c r="AE64" s="207">
        <f>INDEX($A$61:$H$74,MATCH($L64,$B$61:$B$74,0),MATCH($AA$60,$A$61:$H$61,0))*고양시_Modal_split!G$3 * 0.01</f>
        <v>10.47206960243089</v>
      </c>
      <c r="AF64" s="207">
        <f>INDEX($A$61:$H$74,MATCH($L64,$B$61:$B$74,0),MATCH($AA$60,$A$61:$H$61,0))*고양시_Modal_split!H$3 * 0.01</f>
        <v>0.1138268435046836</v>
      </c>
      <c r="AG64" s="207">
        <f>INDEX($A$61:$H$74,MATCH($L64,$B$61:$B$74,0),MATCH($AA$60,$A$61:$H$61,0))*고양시_Modal_split!I$3 * 0.01</f>
        <v>31.643862494302038</v>
      </c>
      <c r="AH64" s="207">
        <f>INDEX($A$61:$H$74,MATCH($L64,$B$61:$B$74,0),MATCH($AA$60,$A$61:$H$61,0))*고양시_Modal_split!J$3 * 0.01</f>
        <v>346.48891162825691</v>
      </c>
      <c r="AI64" s="207">
        <f>INDEX($A$61:$H$74,MATCH($L64,$B$61:$B$74,0),MATCH($AA$60,$A$61:$H$61,0))*고양시_Modal_split!K$3 * 0.01</f>
        <v>1.7074026525702539</v>
      </c>
      <c r="AJ64" s="207">
        <f>INDEX($A$61:$H$74,MATCH($L64,$B$61:$B$74,0),MATCH($AA$60,$A$61:$H$61,0))*고양시_Modal_split!L$3 * 0.01</f>
        <v>34.375706738414451</v>
      </c>
      <c r="AK64" s="207">
        <f>INDEX($A$61:$H$74,MATCH($L64,$B$61:$B$74,0),MATCH($AA$60,$A$61:$H$61,0))*고양시_Modal_split!M$3 * 0.01</f>
        <v>2.6180174006077226</v>
      </c>
      <c r="AL64" s="207">
        <f>INDEX($A$61:$H$74,MATCH($L64,$B$61:$B$74,0),MATCH($AA$60,$A$61:$H$61,0))*고양시_Modal_split!N$3 * 0.01</f>
        <v>1.1382684350468362</v>
      </c>
      <c r="AM64" s="207">
        <f>INDEX($A$61:$H$74,MATCH($L64,$B$61:$B$74,0),MATCH($AA$60,$A$61:$H$61,0))*고양시_Modal_split!O$3 * 0.01</f>
        <v>2.0488831830843046</v>
      </c>
      <c r="AN64" s="207">
        <f>INDEX($A$61:$H$74,MATCH($L64,$B$61:$B$74,0),MATCH($AA$60,$A$61:$H$61,0))*고양시_Modal_split!P$3 * 0.01</f>
        <v>1138.268435046836</v>
      </c>
      <c r="AO64" s="303">
        <f>INDEX($A$61:$H$74,MATCH($L64,$B$61:$B$74,0),MATCH($AO$60,$A$61:$H$61,0))*고양시_Modal_split!C$3 * 0.01</f>
        <v>0.1412716208577606</v>
      </c>
      <c r="AP64" s="303">
        <f>INDEX($A$61:$H$74,MATCH($L64,$B$61:$B$74,0),MATCH($AO$60,$A$61:$H$61,0))*고양시_Modal_split!D$3 * 0.01</f>
        <v>23.728586889073149</v>
      </c>
      <c r="AQ64" s="303">
        <f>INDEX($A$61:$H$74,MATCH($L64,$B$61:$B$74,0),MATCH($AO$60,$A$61:$H$61,0))*고양시_Modal_split!E$3 * 0.01</f>
        <v>2.8708411524309208</v>
      </c>
      <c r="AR64" s="303">
        <f>INDEX($A$61:$H$74,MATCH($L64,$B$61:$B$74,0),MATCH($AO$60,$A$61:$H$61,0))*고양시_Modal_split!F$3 * 0.01</f>
        <v>4.6266455830916602</v>
      </c>
      <c r="AS64" s="303">
        <f>INDEX($A$61:$H$74,MATCH($L64,$B$61:$B$74,0),MATCH($AO$60,$A$61:$H$61,0))*고양시_Modal_split!G$3 * 0.01</f>
        <v>0.46417818281835621</v>
      </c>
      <c r="AT64" s="303">
        <f>INDEX($A$61:$H$74,MATCH($L64,$B$61:$B$74,0),MATCH($AO$60,$A$61:$H$61,0))*고양시_Modal_split!H$3 * 0.01</f>
        <v>5.0454150306343069E-3</v>
      </c>
      <c r="AU64" s="303">
        <f>INDEX($A$61:$H$74,MATCH($L64,$B$61:$B$74,0),MATCH($AO$60,$A$61:$H$61,0))*고양시_Modal_split!I$3 * 0.01</f>
        <v>1.4026253785163374</v>
      </c>
      <c r="AV64" s="303">
        <f>INDEX($A$61:$H$74,MATCH($L64,$B$61:$B$74,0),MATCH($AO$60,$A$61:$H$61,0))*고양시_Modal_split!J$3 * 0.01</f>
        <v>15.358243353250833</v>
      </c>
      <c r="AW64" s="303">
        <f>INDEX($A$61:$H$74,MATCH($L64,$B$61:$B$74,0),MATCH($AO$60,$A$61:$H$61,0))*고양시_Modal_split!K$3 * 0.01</f>
        <v>7.5681225459514612E-2</v>
      </c>
      <c r="AX64" s="303">
        <f>INDEX($A$61:$H$74,MATCH($L64,$B$61:$B$74,0),MATCH($AO$60,$A$61:$H$61,0))*고양시_Modal_split!L$3 * 0.01</f>
        <v>1.523715339251561</v>
      </c>
      <c r="AY64" s="303">
        <f>INDEX($A$61:$H$74,MATCH($L64,$B$61:$B$74,0),MATCH($AO$60,$A$61:$H$61,0))*고양시_Modal_split!M$3 * 0.01</f>
        <v>0.11604454570458905</v>
      </c>
      <c r="AZ64" s="303">
        <f>INDEX($A$61:$H$74,MATCH($L64,$B$61:$B$74,0),MATCH($AO$60,$A$61:$H$61,0))*고양시_Modal_split!N$3 * 0.01</f>
        <v>5.0454150306343079E-2</v>
      </c>
      <c r="BA64" s="207">
        <f>INDEX($A$61:$H$74,MATCH($L64,$B$61:$B$74,0),MATCH($AO$60,$A$61:$H$61,0))*고양시_Modal_split!O$3 * 0.01</f>
        <v>9.081747055141752E-2</v>
      </c>
      <c r="BB64" s="207">
        <f>INDEX($A$61:$H$74,MATCH($L64,$B$61:$B$74,0),MATCH($AO$60,$A$61:$H$61,0))*고양시_Modal_split!P$3 * 0.01</f>
        <v>50.454150306343074</v>
      </c>
      <c r="BC64" s="207">
        <f>INDEX($A$61:$H$74,MATCH($L64,$B$61:$B$74,0),MATCH($BC$60,$A$61:$H$61,0))*고양시_Modal_split!C$3 * 0.01</f>
        <v>3.8310948029223249E-4</v>
      </c>
      <c r="BD64" s="207">
        <f>INDEX($A$61:$H$74,MATCH($L64,$B$61:$B$74,0),MATCH($BC$60,$A$61:$H$61,0))*고양시_Modal_split!D$3 * 0.01</f>
        <v>6.4348710207656062E-2</v>
      </c>
      <c r="BE64" s="207">
        <f>INDEX($A$61:$H$74,MATCH($L64,$B$61:$B$74,0),MATCH($BC$60,$A$61:$H$61,0))*고양시_Modal_split!E$3 * 0.01</f>
        <v>7.7853319387957247E-3</v>
      </c>
      <c r="BF64" s="207">
        <f>INDEX($A$61:$H$74,MATCH($L64,$B$61:$B$74,0),MATCH($BC$60,$A$61:$H$61,0))*고양시_Modal_split!F$3 * 0.01</f>
        <v>1.2546835479570615E-2</v>
      </c>
      <c r="BG64" s="207">
        <f>INDEX($A$61:$H$74,MATCH($L64,$B$61:$B$74,0),MATCH($BC$60,$A$61:$H$61,0))*고양시_Modal_split!G$3 * 0.01</f>
        <v>1.2587882923887639E-3</v>
      </c>
      <c r="BH64" s="207">
        <f>INDEX($A$61:$H$74,MATCH($L64,$B$61:$B$74,0),MATCH($BC$60,$A$61:$H$61,0))*고양시_Modal_split!H$3 * 0.01</f>
        <v>1.3682481439008304E-5</v>
      </c>
      <c r="BI64" s="207">
        <f>INDEX($A$61:$H$74,MATCH($L64,$B$61:$B$74,0),MATCH($BC$60,$A$61:$H$61,0))*고양시_Modal_split!I$3 * 0.01</f>
        <v>3.803729840044308E-3</v>
      </c>
      <c r="BJ64" s="207">
        <f>INDEX($A$61:$H$74,MATCH($L64,$B$61:$B$74,0),MATCH($BC$60,$A$61:$H$61,0))*고양시_Modal_split!J$3 * 0.01</f>
        <v>4.1649473500341275E-2</v>
      </c>
      <c r="BK64" s="207">
        <f>INDEX($A$61:$H$74,MATCH($L64,$B$61:$B$74,0),MATCH($BC$60,$A$61:$H$61,0))*고양시_Modal_split!K$3 * 0.01</f>
        <v>2.0523722158512456E-4</v>
      </c>
      <c r="BL64" s="207">
        <f>INDEX($A$61:$H$74,MATCH($L64,$B$61:$B$74,0),MATCH($BC$60,$A$61:$H$61,0))*고양시_Modal_split!L$3 * 0.01</f>
        <v>4.1321093945805073E-3</v>
      </c>
      <c r="BM64" s="207">
        <f>INDEX($A$61:$H$74,MATCH($L64,$B$61:$B$74,0),MATCH($BC$60,$A$61:$H$61,0))*고양시_Modal_split!M$3 * 0.01</f>
        <v>3.1469707309719096E-4</v>
      </c>
      <c r="BN64" s="207">
        <f>INDEX($A$61:$H$74,MATCH($L64,$B$61:$B$74,0),MATCH($BC$60,$A$61:$H$61,0))*고양시_Modal_split!N$3 * 0.01</f>
        <v>1.3682481439008306E-4</v>
      </c>
      <c r="BO64" s="207">
        <f>INDEX($A$61:$H$74,MATCH($L64,$B$61:$B$74,0),MATCH($BC$60,$A$61:$H$61,0))*고양시_Modal_split!O$3 * 0.01</f>
        <v>2.4628466590214944E-4</v>
      </c>
      <c r="BP64" s="207">
        <f>INDEX($A$61:$H$74,MATCH($L64,$B$61:$B$74,0),MATCH($BC$60,$A$61:$H$61,0))*고양시_Modal_split!P$3 * 0.01</f>
        <v>0.13682481439008304</v>
      </c>
      <c r="BQ64" s="207">
        <f>INDEX($A$61:$H$74,MATCH($L64,$B$61:$B$74,0),MATCH($BQ$60,$A$61:$H$61,0))*고양시_Modal_split!C$3 * 0.01</f>
        <v>1.0854768608279928E-3</v>
      </c>
      <c r="BR64" s="207">
        <f>INDEX($A$61:$H$74,MATCH($L64,$B$61:$B$74,0),MATCH($BQ$60,$A$61:$H$61,0))*고양시_Modal_split!D$3 * 0.01</f>
        <v>0.18232134558835897</v>
      </c>
      <c r="BS64" s="207">
        <f>INDEX($A$61:$H$74,MATCH($L64,$B$61:$B$74,0),MATCH($BQ$60,$A$61:$H$61,0))*고양시_Modal_split!E$3 * 0.01</f>
        <v>2.2058440493254571E-2</v>
      </c>
      <c r="BT64" s="207">
        <f>INDEX($A$61:$H$74,MATCH($L64,$B$61:$B$74,0),MATCH($BQ$60,$A$61:$H$61,0))*고양시_Modal_split!F$3 * 0.01</f>
        <v>3.5549367192116765E-2</v>
      </c>
      <c r="BU64" s="207">
        <f>INDEX($A$61:$H$74,MATCH($L64,$B$61:$B$74,0),MATCH($BQ$60,$A$61:$H$61,0))*고양시_Modal_split!G$3 * 0.01</f>
        <v>3.5665668284348335E-3</v>
      </c>
      <c r="BV64" s="207">
        <f>INDEX($A$61:$H$74,MATCH($L64,$B$61:$B$74,0),MATCH($BQ$60,$A$61:$H$61,0))*고양시_Modal_split!H$3 * 0.01</f>
        <v>3.8767030743856893E-5</v>
      </c>
      <c r="BW64" s="207">
        <f>INDEX($A$61:$H$74,MATCH($L64,$B$61:$B$74,0),MATCH($BQ$60,$A$61:$H$61,0))*고양시_Modal_split!I$3 * 0.01</f>
        <v>1.0777234546792214E-2</v>
      </c>
      <c r="BX64" s="207">
        <f>INDEX($A$61:$H$74,MATCH($L64,$B$61:$B$74,0),MATCH($BQ$60,$A$61:$H$61,0))*고양시_Modal_split!J$3 * 0.01</f>
        <v>0.11800684158430037</v>
      </c>
      <c r="BY64" s="207">
        <f>INDEX($A$61:$H$74,MATCH($L64,$B$61:$B$74,0),MATCH($BQ$60,$A$61:$H$61,0))*고양시_Modal_split!K$3 * 0.01</f>
        <v>5.8150546115785329E-4</v>
      </c>
      <c r="BZ64" s="207">
        <f>INDEX($A$61:$H$74,MATCH($L64,$B$61:$B$74,0),MATCH($BQ$60,$A$61:$H$61,0))*고양시_Modal_split!L$3 * 0.01</f>
        <v>1.170764328464478E-2</v>
      </c>
      <c r="CA64" s="207">
        <f>INDEX($A$61:$H$74,MATCH($L64,$B$61:$B$74,0),MATCH($BQ$60,$A$61:$H$61,0))*고양시_Modal_split!M$3 * 0.01</f>
        <v>8.9164170710870838E-4</v>
      </c>
      <c r="CB64" s="207">
        <f>INDEX($A$61:$H$74,MATCH($L64,$B$61:$B$74,0),MATCH($BQ$60,$A$61:$H$61,0))*고양시_Modal_split!N$3 * 0.01</f>
        <v>3.8767030743856897E-4</v>
      </c>
      <c r="CC64" s="207">
        <f>INDEX($A$61:$H$74,MATCH($L64,$B$61:$B$74,0),MATCH($BQ$60,$A$61:$H$61,0))*고양시_Modal_split!O$3 * 0.01</f>
        <v>6.9780655338942405E-4</v>
      </c>
      <c r="CD64" s="207">
        <f>INDEX($A$61:$H$74,MATCH($L64,$B$61:$B$74,0),MATCH($BQ$60,$A$61:$H$61,0))*고양시_Modal_split!P$3 * 0.01</f>
        <v>0.38767030743856895</v>
      </c>
      <c r="CE64" s="304">
        <f t="shared" si="31"/>
        <v>3.7397551176626598</v>
      </c>
      <c r="CF64" s="304">
        <f t="shared" si="13"/>
        <v>628.14529708455336</v>
      </c>
      <c r="CG64" s="304">
        <f t="shared" si="14"/>
        <v>75.997166498216203</v>
      </c>
      <c r="CH64" s="304">
        <f t="shared" si="15"/>
        <v>122.47698010345212</v>
      </c>
      <c r="CI64" s="304">
        <f t="shared" si="16"/>
        <v>12.287766815177312</v>
      </c>
      <c r="CJ64" s="304">
        <f t="shared" si="17"/>
        <v>0.13356268277366642</v>
      </c>
      <c r="CK64" s="304">
        <f t="shared" si="18"/>
        <v>37.13042581107927</v>
      </c>
      <c r="CL64" s="304">
        <f t="shared" si="19"/>
        <v>406.5648063630407</v>
      </c>
      <c r="CM64" s="304">
        <f t="shared" si="20"/>
        <v>2.0034402416049968</v>
      </c>
      <c r="CN64" s="304">
        <f t="shared" si="21"/>
        <v>40.335930197647272</v>
      </c>
      <c r="CO64" s="304">
        <f t="shared" si="22"/>
        <v>3.071941703794328</v>
      </c>
      <c r="CP64" s="304">
        <f t="shared" si="23"/>
        <v>1.3356268277366647</v>
      </c>
      <c r="CQ64" s="304">
        <f t="shared" si="24"/>
        <v>2.4041282899259957</v>
      </c>
      <c r="CR64" s="304">
        <f t="shared" si="25"/>
        <v>1335.6268277366646</v>
      </c>
      <c r="CS64" s="305">
        <f t="shared" si="32"/>
        <v>0</v>
      </c>
      <c r="CV64" s="265" t="s">
        <v>605</v>
      </c>
      <c r="CW64" s="265" t="s">
        <v>608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61.466424229604598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5.0843955283659862E-4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0.14134619568857437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3.9470253279482437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379.66499645569291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3.9536937653589302E-3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1.0991268667697824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24.379933857031528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18.252759145440884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1.7524887219987173E-4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4.8719186471564341E-2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1.1720887225012007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4.731522809386475E-2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4.7525117884711025E-7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1.3211982771949664E-4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3.0383157313091961E-3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0.14469948062568172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1.3465450067334801E-6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3.7433951187190739E-4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9.2917803846387145E-3</v>
      </c>
      <c r="DR64" s="270">
        <f t="shared" si="33"/>
        <v>459.5761945394579</v>
      </c>
      <c r="DS64" s="270">
        <f t="shared" si="26"/>
        <v>4.6392039865809816E-3</v>
      </c>
      <c r="DT64" s="270">
        <f t="shared" si="27"/>
        <v>1.2896987082695126</v>
      </c>
      <c r="DU64" s="270">
        <f t="shared" si="28"/>
        <v>29.511378003596921</v>
      </c>
      <c r="DW64" s="278" t="s">
        <v>605</v>
      </c>
      <c r="DX64" s="278" t="s">
        <v>608</v>
      </c>
      <c r="DY64" s="281">
        <f t="shared" si="34"/>
        <v>489.08757254305482</v>
      </c>
      <c r="DZ64" s="281">
        <f t="shared" si="35"/>
        <v>1.2943379122560936</v>
      </c>
      <c r="EB64" s="278" t="s">
        <v>622</v>
      </c>
      <c r="EC64" s="278" t="s">
        <v>608</v>
      </c>
      <c r="ED64" s="309">
        <f t="shared" si="36"/>
        <v>574.43842844585595</v>
      </c>
      <c r="EE64" s="309">
        <f t="shared" si="29"/>
        <v>1.5202133072576243</v>
      </c>
      <c r="EK64" s="420" t="s">
        <v>622</v>
      </c>
      <c r="EL64" s="420" t="s">
        <v>618</v>
      </c>
      <c r="EM64" s="420" t="s">
        <v>568</v>
      </c>
      <c r="EN64" s="420">
        <v>38657.855799999998</v>
      </c>
      <c r="EO64" s="420">
        <v>1</v>
      </c>
      <c r="EP64" s="421">
        <v>849003</v>
      </c>
      <c r="EQ64" s="422">
        <f t="shared" si="37"/>
        <v>685.00861808649165</v>
      </c>
      <c r="ER64" s="422">
        <f t="shared" si="38"/>
        <v>1.8128300009778928</v>
      </c>
      <c r="ES64">
        <v>0</v>
      </c>
      <c r="EU64" s="306" t="s">
        <v>622</v>
      </c>
      <c r="EV64" s="306" t="s">
        <v>198</v>
      </c>
      <c r="EW64" s="306" t="s">
        <v>568</v>
      </c>
      <c r="EX64" s="306">
        <v>38657.855799999998</v>
      </c>
      <c r="EY64" s="306">
        <v>1</v>
      </c>
      <c r="EZ64" s="307">
        <v>849003</v>
      </c>
      <c r="FA64" s="308">
        <f t="shared" si="39"/>
        <v>685.00861808649165</v>
      </c>
      <c r="FB64" s="308">
        <f t="shared" si="30"/>
        <v>1.8128300009778928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605</v>
      </c>
      <c r="B65" s="205" t="s">
        <v>609</v>
      </c>
      <c r="C65" s="201">
        <f>$L32*KTDB_TripDistribution_2050!L$12</f>
        <v>149.26308450975344</v>
      </c>
      <c r="D65" s="201">
        <f>$L32*KTDB_TripDistribution_2050!M$12</f>
        <v>1160.6896499928944</v>
      </c>
      <c r="E65" s="201">
        <f>$L32*KTDB_TripDistribution_2050!N$12</f>
        <v>51.447978575764168</v>
      </c>
      <c r="F65" s="201">
        <f>$L32*KTDB_TripDistribution_2050!O$12</f>
        <v>0.13951994190037753</v>
      </c>
      <c r="G65" s="201">
        <f>$L32*KTDB_TripDistribution_2050!P$12</f>
        <v>0.39530650205106993</v>
      </c>
      <c r="H65" s="201">
        <f>$L32*KTDB_TripDistribution_2050!Q$12</f>
        <v>1361.9355395223633</v>
      </c>
      <c r="J65" s="230">
        <f t="shared" si="12"/>
        <v>1361.9355395223633</v>
      </c>
      <c r="K65" s="206" t="s">
        <v>605</v>
      </c>
      <c r="L65" s="206" t="s">
        <v>609</v>
      </c>
      <c r="M65" s="206">
        <f>INDEX($A$61:$H$74,MATCH($L65,$B$61:$B$74,0),MATCH($M$60,$A$61:$H$61,0))*고양시_Modal_split!C$3 * 0.01</f>
        <v>0.41793663662730957</v>
      </c>
      <c r="N65" s="206">
        <f>INDEX($A$61:$H$74,MATCH($L65,$B$61:$B$74,0),MATCH($M$60,$A$61:$H$61,0))*고양시_Modal_split!D$3 * 0.01</f>
        <v>70.198428644937053</v>
      </c>
      <c r="O65" s="206">
        <f>INDEX($A$61:$H$74,MATCH($L65,$B$61:$B$74,0),MATCH($M$60,$A$61:$H$61,0))*고양시_Modal_split!E$3 * 0.01</f>
        <v>8.4930695086049699</v>
      </c>
      <c r="P65" s="206">
        <f>INDEX($A$61:$H$74,MATCH($L65,$B$61:$B$74,0),MATCH($M$60,$A$61:$H$61,0))*고양시_Modal_split!F$3 * 0.01</f>
        <v>13.68742484954439</v>
      </c>
      <c r="Q65" s="206">
        <f>INDEX($A$61:$H$74,MATCH($L65,$B$61:$B$74,0),MATCH($M$60,$A$61:$H$61,0))*고양시_Modal_split!G$3 * 0.01</f>
        <v>1.3732203774897316</v>
      </c>
      <c r="R65" s="206">
        <f>INDEX($A$61:$H$74,MATCH($L65,$B$61:$B$74,0),MATCH($M$60,$A$61:$H$61,0))*고양시_Modal_split!H$3 * 0.01</f>
        <v>1.4926308450975345E-2</v>
      </c>
      <c r="S65" s="206">
        <f>INDEX($A$61:$H$74,MATCH($L65,$B$61:$B$74,0),MATCH($M$60,$A$61:$H$61,0))*고양시_Modal_split!I$3 * 0.01</f>
        <v>4.1495137493711454</v>
      </c>
      <c r="T65" s="206">
        <f>INDEX($A$61:$H$74,MATCH($L65,$B$61:$B$74,0),MATCH($M$60,$A$61:$H$61,0))*고양시_Modal_split!J$3 * 0.01</f>
        <v>45.435682924768955</v>
      </c>
      <c r="U65" s="206">
        <f>INDEX($A$61:$H$74,MATCH($L65,$B$61:$B$74,0),MATCH($M$60,$A$61:$H$61,0))*고양시_Modal_split!K$3 * 0.01</f>
        <v>0.22389462676463015</v>
      </c>
      <c r="V65" s="206">
        <f>INDEX($A$61:$H$74,MATCH($L65,$B$61:$B$74,0),MATCH($M$60,$A$61:$H$61,0))*고양시_Modal_split!L$3 * 0.01</f>
        <v>4.5077451521945537</v>
      </c>
      <c r="W65" s="206">
        <f>INDEX($A$61:$H$74,MATCH($L65,$B$61:$B$74,0),MATCH($M$60,$A$61:$H$61,0))*고양시_Modal_split!M$3 * 0.01</f>
        <v>0.3433050943724329</v>
      </c>
      <c r="X65" s="206">
        <f>INDEX($A$61:$H$74,MATCH($L65,$B$61:$B$74,0),MATCH($M$60,$A$61:$H$61,0))*고양시_Modal_split!N$3 * 0.01</f>
        <v>0.14926308450975345</v>
      </c>
      <c r="Y65" s="206">
        <f>INDEX($A$61:$H$74,MATCH($L65,$B$61:$B$74,0),MATCH($M$60,$A$61:$H$61,0))*고양시_Modal_split!O$3 * 0.01</f>
        <v>0.26867355211755622</v>
      </c>
      <c r="Z65" s="209">
        <f>INDEX($A$61:$H$74,MATCH($L65,$B$61:$B$74,0),MATCH($M$60,$A$61:$H$61,0))*고양시_Modal_split!P$3 * 0.01</f>
        <v>149.26308450975344</v>
      </c>
      <c r="AA65" s="207">
        <f>INDEX($A$61:$H$74,MATCH($L65,$B$61:$B$74,0),MATCH($AA$60,$A$61:$H$61,0))*고양시_Modal_split!C$3 * 0.01</f>
        <v>3.2499310199801039</v>
      </c>
      <c r="AB65" s="207">
        <f>INDEX($A$61:$H$74,MATCH($L65,$B$61:$B$74,0),MATCH($AA$60,$A$61:$H$61,0))*고양시_Modal_split!D$3 * 0.01</f>
        <v>545.87234239165821</v>
      </c>
      <c r="AC65" s="207">
        <f>INDEX($A$61:$H$74,MATCH($L65,$B$61:$B$74,0),MATCH($AA$60,$A$61:$H$61,0))*고양시_Modal_split!E$3 * 0.01</f>
        <v>66.043241084595678</v>
      </c>
      <c r="AD65" s="207">
        <f>INDEX($A$61:$H$74,MATCH($L65,$B$61:$B$74,0),MATCH($AA$60,$A$61:$H$61,0))*고양시_Modal_split!F$3 * 0.01</f>
        <v>106.43524090434842</v>
      </c>
      <c r="AE65" s="207">
        <f>INDEX($A$61:$H$74,MATCH($L65,$B$61:$B$74,0),MATCH($AA$60,$A$61:$H$61,0))*고양시_Modal_split!G$3 * 0.01</f>
        <v>10.678344779934628</v>
      </c>
      <c r="AF65" s="207">
        <f>INDEX($A$61:$H$74,MATCH($L65,$B$61:$B$74,0),MATCH($AA$60,$A$61:$H$61,0))*고양시_Modal_split!H$3 * 0.01</f>
        <v>0.11606896499928944</v>
      </c>
      <c r="AG65" s="207">
        <f>INDEX($A$61:$H$74,MATCH($L65,$B$61:$B$74,0),MATCH($AA$60,$A$61:$H$61,0))*고양시_Modal_split!I$3 * 0.01</f>
        <v>32.267172269802465</v>
      </c>
      <c r="AH65" s="207">
        <f>INDEX($A$61:$H$74,MATCH($L65,$B$61:$B$74,0),MATCH($AA$60,$A$61:$H$61,0))*고양시_Modal_split!J$3 * 0.01</f>
        <v>353.31392945783711</v>
      </c>
      <c r="AI65" s="207">
        <f>INDEX($A$61:$H$74,MATCH($L65,$B$61:$B$74,0),MATCH($AA$60,$A$61:$H$61,0))*고양시_Modal_split!K$3 * 0.01</f>
        <v>1.7410344749893414</v>
      </c>
      <c r="AJ65" s="207">
        <f>INDEX($A$61:$H$74,MATCH($L65,$B$61:$B$74,0),MATCH($AA$60,$A$61:$H$61,0))*고양시_Modal_split!L$3 * 0.01</f>
        <v>35.05282742978541</v>
      </c>
      <c r="AK65" s="207">
        <f>INDEX($A$61:$H$74,MATCH($L65,$B$61:$B$74,0),MATCH($AA$60,$A$61:$H$61,0))*고양시_Modal_split!M$3 * 0.01</f>
        <v>2.669586194983657</v>
      </c>
      <c r="AL65" s="207">
        <f>INDEX($A$61:$H$74,MATCH($L65,$B$61:$B$74,0),MATCH($AA$60,$A$61:$H$61,0))*고양시_Modal_split!N$3 * 0.01</f>
        <v>1.1606896499928945</v>
      </c>
      <c r="AM65" s="207">
        <f>INDEX($A$61:$H$74,MATCH($L65,$B$61:$B$74,0),MATCH($AA$60,$A$61:$H$61,0))*고양시_Modal_split!O$3 * 0.01</f>
        <v>2.0892413699872097</v>
      </c>
      <c r="AN65" s="207">
        <f>INDEX($A$61:$H$74,MATCH($L65,$B$61:$B$74,0),MATCH($AA$60,$A$61:$H$61,0))*고양시_Modal_split!P$3 * 0.01</f>
        <v>1160.6896499928944</v>
      </c>
      <c r="AO65" s="303">
        <f>INDEX($A$61:$H$74,MATCH($L65,$B$61:$B$74,0),MATCH($AO$60,$A$61:$H$61,0))*고양시_Modal_split!C$3 * 0.01</f>
        <v>0.14405434001213965</v>
      </c>
      <c r="AP65" s="303">
        <f>INDEX($A$61:$H$74,MATCH($L65,$B$61:$B$74,0),MATCH($AO$60,$A$61:$H$61,0))*고양시_Modal_split!D$3 * 0.01</f>
        <v>24.195984324181893</v>
      </c>
      <c r="AQ65" s="303">
        <f>INDEX($A$61:$H$74,MATCH($L65,$B$61:$B$74,0),MATCH($AO$60,$A$61:$H$61,0))*고양시_Modal_split!E$3 * 0.01</f>
        <v>2.9273899809609811</v>
      </c>
      <c r="AR65" s="303">
        <f>INDEX($A$61:$H$74,MATCH($L65,$B$61:$B$74,0),MATCH($AO$60,$A$61:$H$61,0))*고양시_Modal_split!F$3 * 0.01</f>
        <v>4.7177796353975747</v>
      </c>
      <c r="AS65" s="303">
        <f>INDEX($A$61:$H$74,MATCH($L65,$B$61:$B$74,0),MATCH($AO$60,$A$61:$H$61,0))*고양시_Modal_split!G$3 * 0.01</f>
        <v>0.47332140289703034</v>
      </c>
      <c r="AT65" s="303">
        <f>INDEX($A$61:$H$74,MATCH($L65,$B$61:$B$74,0),MATCH($AO$60,$A$61:$H$61,0))*고양시_Modal_split!H$3 * 0.01</f>
        <v>5.1447978575764166E-3</v>
      </c>
      <c r="AU65" s="303">
        <f>INDEX($A$61:$H$74,MATCH($L65,$B$61:$B$74,0),MATCH($AO$60,$A$61:$H$61,0))*고양시_Modal_split!I$3 * 0.01</f>
        <v>1.4302538044062438</v>
      </c>
      <c r="AV65" s="303">
        <f>INDEX($A$61:$H$74,MATCH($L65,$B$61:$B$74,0),MATCH($AO$60,$A$61:$H$61,0))*고양시_Modal_split!J$3 * 0.01</f>
        <v>15.660764678462613</v>
      </c>
      <c r="AW65" s="303">
        <f>INDEX($A$61:$H$74,MATCH($L65,$B$61:$B$74,0),MATCH($AO$60,$A$61:$H$61,0))*고양시_Modal_split!K$3 * 0.01</f>
        <v>7.7171967863646246E-2</v>
      </c>
      <c r="AX65" s="303">
        <f>INDEX($A$61:$H$74,MATCH($L65,$B$61:$B$74,0),MATCH($AO$60,$A$61:$H$61,0))*고양시_Modal_split!L$3 * 0.01</f>
        <v>1.5537289529880778</v>
      </c>
      <c r="AY65" s="303">
        <f>INDEX($A$61:$H$74,MATCH($L65,$B$61:$B$74,0),MATCH($AO$60,$A$61:$H$61,0))*고양시_Modal_split!M$3 * 0.01</f>
        <v>0.11833035072425759</v>
      </c>
      <c r="AZ65" s="303">
        <f>INDEX($A$61:$H$74,MATCH($L65,$B$61:$B$74,0),MATCH($AO$60,$A$61:$H$61,0))*고양시_Modal_split!N$3 * 0.01</f>
        <v>5.1447978575764178E-2</v>
      </c>
      <c r="BA65" s="207">
        <f>INDEX($A$61:$H$74,MATCH($L65,$B$61:$B$74,0),MATCH($AO$60,$A$61:$H$61,0))*고양시_Modal_split!O$3 * 0.01</f>
        <v>9.2606361436375503E-2</v>
      </c>
      <c r="BB65" s="207">
        <f>INDEX($A$61:$H$74,MATCH($L65,$B$61:$B$74,0),MATCH($AO$60,$A$61:$H$61,0))*고양시_Modal_split!P$3 * 0.01</f>
        <v>51.447978575764168</v>
      </c>
      <c r="BC65" s="207">
        <f>INDEX($A$61:$H$74,MATCH($L65,$B$61:$B$74,0),MATCH($BC$60,$A$61:$H$61,0))*고양시_Modal_split!C$3 * 0.01</f>
        <v>3.9065583732105706E-4</v>
      </c>
      <c r="BD65" s="207">
        <f>INDEX($A$61:$H$74,MATCH($L65,$B$61:$B$74,0),MATCH($BC$60,$A$61:$H$61,0))*고양시_Modal_split!D$3 * 0.01</f>
        <v>6.5616228675747554E-2</v>
      </c>
      <c r="BE65" s="207">
        <f>INDEX($A$61:$H$74,MATCH($L65,$B$61:$B$74,0),MATCH($BC$60,$A$61:$H$61,0))*고양시_Modal_split!E$3 * 0.01</f>
        <v>7.9386846941314811E-3</v>
      </c>
      <c r="BF65" s="207">
        <f>INDEX($A$61:$H$74,MATCH($L65,$B$61:$B$74,0),MATCH($BC$60,$A$61:$H$61,0))*고양시_Modal_split!F$3 * 0.01</f>
        <v>1.2793978672264618E-2</v>
      </c>
      <c r="BG65" s="207">
        <f>INDEX($A$61:$H$74,MATCH($L65,$B$61:$B$74,0),MATCH($BC$60,$A$61:$H$61,0))*고양시_Modal_split!G$3 * 0.01</f>
        <v>1.2835834654834732E-3</v>
      </c>
      <c r="BH65" s="207">
        <f>INDEX($A$61:$H$74,MATCH($L65,$B$61:$B$74,0),MATCH($BC$60,$A$61:$H$61,0))*고양시_Modal_split!H$3 * 0.01</f>
        <v>1.3951994190037754E-5</v>
      </c>
      <c r="BI65" s="207">
        <f>INDEX($A$61:$H$74,MATCH($L65,$B$61:$B$74,0),MATCH($BC$60,$A$61:$H$61,0))*고양시_Modal_split!I$3 * 0.01</f>
        <v>3.8786543848304952E-3</v>
      </c>
      <c r="BJ65" s="207">
        <f>INDEX($A$61:$H$74,MATCH($L65,$B$61:$B$74,0),MATCH($BC$60,$A$61:$H$61,0))*고양시_Modal_split!J$3 * 0.01</f>
        <v>4.2469870314474925E-2</v>
      </c>
      <c r="BK65" s="207">
        <f>INDEX($A$61:$H$74,MATCH($L65,$B$61:$B$74,0),MATCH($BC$60,$A$61:$H$61,0))*고양시_Modal_split!K$3 * 0.01</f>
        <v>2.0927991285056628E-4</v>
      </c>
      <c r="BL65" s="207">
        <f>INDEX($A$61:$H$74,MATCH($L65,$B$61:$B$74,0),MATCH($BC$60,$A$61:$H$61,0))*고양시_Modal_split!L$3 * 0.01</f>
        <v>4.2135022453914017E-3</v>
      </c>
      <c r="BM65" s="207">
        <f>INDEX($A$61:$H$74,MATCH($L65,$B$61:$B$74,0),MATCH($BC$60,$A$61:$H$61,0))*고양시_Modal_split!M$3 * 0.01</f>
        <v>3.208958663708683E-4</v>
      </c>
      <c r="BN65" s="207">
        <f>INDEX($A$61:$H$74,MATCH($L65,$B$61:$B$74,0),MATCH($BC$60,$A$61:$H$61,0))*고양시_Modal_split!N$3 * 0.01</f>
        <v>1.3951994190037755E-4</v>
      </c>
      <c r="BO65" s="207">
        <f>INDEX($A$61:$H$74,MATCH($L65,$B$61:$B$74,0),MATCH($BC$60,$A$61:$H$61,0))*고양시_Modal_split!O$3 * 0.01</f>
        <v>2.5113589542067954E-4</v>
      </c>
      <c r="BP65" s="207">
        <f>INDEX($A$61:$H$74,MATCH($L65,$B$61:$B$74,0),MATCH($BC$60,$A$61:$H$61,0))*고양시_Modal_split!P$3 * 0.01</f>
        <v>0.13951994190037753</v>
      </c>
      <c r="BQ65" s="207">
        <f>INDEX($A$61:$H$74,MATCH($L65,$B$61:$B$74,0),MATCH($BQ$60,$A$61:$H$61,0))*고양시_Modal_split!C$3 * 0.01</f>
        <v>1.1068582057429958E-3</v>
      </c>
      <c r="BR65" s="207">
        <f>INDEX($A$61:$H$74,MATCH($L65,$B$61:$B$74,0),MATCH($BQ$60,$A$61:$H$61,0))*고양시_Modal_split!D$3 * 0.01</f>
        <v>0.18591264791461817</v>
      </c>
      <c r="BS65" s="207">
        <f>INDEX($A$61:$H$74,MATCH($L65,$B$61:$B$74,0),MATCH($BQ$60,$A$61:$H$61,0))*고양시_Modal_split!E$3 * 0.01</f>
        <v>2.2492939966705875E-2</v>
      </c>
      <c r="BT65" s="207">
        <f>INDEX($A$61:$H$74,MATCH($L65,$B$61:$B$74,0),MATCH($BQ$60,$A$61:$H$61,0))*고양시_Modal_split!F$3 * 0.01</f>
        <v>3.6249606238083112E-2</v>
      </c>
      <c r="BU65" s="207">
        <f>INDEX($A$61:$H$74,MATCH($L65,$B$61:$B$74,0),MATCH($BQ$60,$A$61:$H$61,0))*고양시_Modal_split!G$3 * 0.01</f>
        <v>3.6368198188698429E-3</v>
      </c>
      <c r="BV65" s="207">
        <f>INDEX($A$61:$H$74,MATCH($L65,$B$61:$B$74,0),MATCH($BQ$60,$A$61:$H$61,0))*고양시_Modal_split!H$3 * 0.01</f>
        <v>3.9530650205106996E-5</v>
      </c>
      <c r="BW65" s="207">
        <f>INDEX($A$61:$H$74,MATCH($L65,$B$61:$B$74,0),MATCH($BQ$60,$A$61:$H$61,0))*고양시_Modal_split!I$3 * 0.01</f>
        <v>1.0989520757019745E-2</v>
      </c>
      <c r="BX65" s="207">
        <f>INDEX($A$61:$H$74,MATCH($L65,$B$61:$B$74,0),MATCH($BQ$60,$A$61:$H$61,0))*고양시_Modal_split!J$3 * 0.01</f>
        <v>0.12033129922434568</v>
      </c>
      <c r="BY65" s="207">
        <f>INDEX($A$61:$H$74,MATCH($L65,$B$61:$B$74,0),MATCH($BQ$60,$A$61:$H$61,0))*고양시_Modal_split!K$3 * 0.01</f>
        <v>5.9295975307660487E-4</v>
      </c>
      <c r="BZ65" s="207">
        <f>INDEX($A$61:$H$74,MATCH($L65,$B$61:$B$74,0),MATCH($BQ$60,$A$61:$H$61,0))*고양시_Modal_split!L$3 * 0.01</f>
        <v>1.1938256361942312E-2</v>
      </c>
      <c r="CA65" s="207">
        <f>INDEX($A$61:$H$74,MATCH($L65,$B$61:$B$74,0),MATCH($BQ$60,$A$61:$H$61,0))*고양시_Modal_split!M$3 * 0.01</f>
        <v>9.0920495471746073E-4</v>
      </c>
      <c r="CB65" s="207">
        <f>INDEX($A$61:$H$74,MATCH($L65,$B$61:$B$74,0),MATCH($BQ$60,$A$61:$H$61,0))*고양시_Modal_split!N$3 * 0.01</f>
        <v>3.9530650205106993E-4</v>
      </c>
      <c r="CC65" s="207">
        <f>INDEX($A$61:$H$74,MATCH($L65,$B$61:$B$74,0),MATCH($BQ$60,$A$61:$H$61,0))*고양시_Modal_split!O$3 * 0.01</f>
        <v>7.1155170369192585E-4</v>
      </c>
      <c r="CD65" s="207">
        <f>INDEX($A$61:$H$74,MATCH($L65,$B$61:$B$74,0),MATCH($BQ$60,$A$61:$H$61,0))*고양시_Modal_split!P$3 * 0.01</f>
        <v>0.39530650205106993</v>
      </c>
      <c r="CE65" s="304">
        <f t="shared" si="31"/>
        <v>3.8134195106626172</v>
      </c>
      <c r="CF65" s="304">
        <f t="shared" si="13"/>
        <v>640.51828423736742</v>
      </c>
      <c r="CG65" s="304">
        <f t="shared" si="14"/>
        <v>77.49413219882247</v>
      </c>
      <c r="CH65" s="304">
        <f t="shared" si="15"/>
        <v>124.88948897420073</v>
      </c>
      <c r="CI65" s="304">
        <f t="shared" si="16"/>
        <v>12.529806963605742</v>
      </c>
      <c r="CJ65" s="304">
        <f t="shared" si="17"/>
        <v>0.13619355395223634</v>
      </c>
      <c r="CK65" s="304">
        <f t="shared" si="18"/>
        <v>37.861807998721702</v>
      </c>
      <c r="CL65" s="304">
        <f t="shared" si="19"/>
        <v>414.57317823060748</v>
      </c>
      <c r="CM65" s="304">
        <f t="shared" si="20"/>
        <v>2.0429033092835454</v>
      </c>
      <c r="CN65" s="304">
        <f t="shared" si="21"/>
        <v>41.130453293575378</v>
      </c>
      <c r="CO65" s="304">
        <f t="shared" si="22"/>
        <v>3.1324517409014354</v>
      </c>
      <c r="CP65" s="304">
        <f t="shared" si="23"/>
        <v>1.3619355395223636</v>
      </c>
      <c r="CQ65" s="304">
        <f t="shared" si="24"/>
        <v>2.4514839711402541</v>
      </c>
      <c r="CR65" s="304">
        <f t="shared" si="25"/>
        <v>1361.9355395223633</v>
      </c>
      <c r="CS65" s="305">
        <f t="shared" si="32"/>
        <v>0</v>
      </c>
      <c r="CV65" s="265" t="s">
        <v>605</v>
      </c>
      <c r="CW65" s="265" t="s">
        <v>609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62.677168432979506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5.1845461795676779E-4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0.14413038379198143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4.0247724573165655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387.14350524231082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4.0315722472834123E-3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1.1207770847447887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24.86016129772015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18.612295633986072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1.7870086341008741E-4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4.9678840028004302E-2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1.1951761176831368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4.8247226967461435E-2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4.8461251094261039E-7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1.3472227804204567E-4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3.0981634157289718E-3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0.14754972056715729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1.3730687810040638E-6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3.8171312111912975E-4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9.4748066364621526E-3</v>
      </c>
      <c r="DR65" s="270">
        <f t="shared" si="33"/>
        <v>468.62876625681105</v>
      </c>
      <c r="DS65" s="270">
        <f t="shared" si="26"/>
        <v>4.7305854099422145E-3</v>
      </c>
      <c r="DT65" s="270">
        <f t="shared" si="27"/>
        <v>1.3151027439639358</v>
      </c>
      <c r="DU65" s="270">
        <f t="shared" si="28"/>
        <v>30.092682842772042</v>
      </c>
      <c r="DW65" s="278" t="s">
        <v>605</v>
      </c>
      <c r="DX65" s="278" t="s">
        <v>609</v>
      </c>
      <c r="DY65" s="281">
        <f t="shared" si="34"/>
        <v>498.72144909958308</v>
      </c>
      <c r="DZ65" s="281">
        <f t="shared" si="35"/>
        <v>1.319833329373878</v>
      </c>
      <c r="EB65" s="278" t="s">
        <v>622</v>
      </c>
      <c r="EC65" s="278" t="s">
        <v>609</v>
      </c>
      <c r="ED65" s="309">
        <f t="shared" si="36"/>
        <v>585.6564098532773</v>
      </c>
      <c r="EE65" s="309">
        <f t="shared" si="29"/>
        <v>1.5499009530898669</v>
      </c>
      <c r="EK65" s="420" t="s">
        <v>622</v>
      </c>
      <c r="EL65" s="420" t="s">
        <v>619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680.8874698079004</v>
      </c>
      <c r="ER65" s="422">
        <f t="shared" si="38"/>
        <v>1.8019236546332611</v>
      </c>
      <c r="ES65">
        <v>0</v>
      </c>
      <c r="EU65" s="306" t="s">
        <v>622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680.8874698079004</v>
      </c>
      <c r="FB65" s="308">
        <f t="shared" si="30"/>
        <v>1.8019236546332611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$L33*KTDB_TripDistribution_2050!L$12</f>
        <v>18.507277559169431</v>
      </c>
      <c r="D66" s="201">
        <f>$L33*KTDB_TripDistribution_2050!M$12</f>
        <v>143.91505832153729</v>
      </c>
      <c r="E66" s="201">
        <f>$L33*KTDB_TripDistribution_2050!N$12</f>
        <v>6.3790857765481315</v>
      </c>
      <c r="F66" s="201">
        <f>$L33*KTDB_TripDistribution_2050!O$12</f>
        <v>1.7299215665215285E-2</v>
      </c>
      <c r="G66" s="201">
        <f>$L33*KTDB_TripDistribution_2050!P$12</f>
        <v>4.901444438477668E-2</v>
      </c>
      <c r="H66" s="201">
        <f>$L33*KTDB_TripDistribution_2050!Q$12</f>
        <v>168.86773531730483</v>
      </c>
      <c r="J66" s="230">
        <f t="shared" si="12"/>
        <v>168.86773531730483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5.1820377165674406E-2</v>
      </c>
      <c r="N66" s="206">
        <f>INDEX($A$61:$H$74,MATCH($L66,$B$61:$B$74,0),MATCH($M$60,$A$61:$H$61,0))*고양시_Modal_split!D$3 * 0.01</f>
        <v>8.7039726360773848</v>
      </c>
      <c r="O66" s="206">
        <f>INDEX($A$61:$H$74,MATCH($L66,$B$61:$B$74,0),MATCH($M$60,$A$61:$H$61,0))*고양시_Modal_split!E$3 * 0.01</f>
        <v>1.0530640931167405</v>
      </c>
      <c r="P66" s="206">
        <f>INDEX($A$61:$H$74,MATCH($L66,$B$61:$B$74,0),MATCH($M$60,$A$61:$H$61,0))*고양시_Modal_split!F$3 * 0.01</f>
        <v>1.6971173521758369</v>
      </c>
      <c r="Q66" s="206">
        <f>INDEX($A$61:$H$74,MATCH($L66,$B$61:$B$74,0),MATCH($M$60,$A$61:$H$61,0))*고양시_Modal_split!G$3 * 0.01</f>
        <v>0.17026695354435878</v>
      </c>
      <c r="R66" s="206">
        <f>INDEX($A$61:$H$74,MATCH($L66,$B$61:$B$74,0),MATCH($M$60,$A$61:$H$61,0))*고양시_Modal_split!H$3 * 0.01</f>
        <v>1.8507277559169431E-3</v>
      </c>
      <c r="S66" s="206">
        <f>INDEX($A$61:$H$74,MATCH($L66,$B$61:$B$74,0),MATCH($M$60,$A$61:$H$61,0))*고양시_Modal_split!I$3 * 0.01</f>
        <v>0.51450231614491015</v>
      </c>
      <c r="T66" s="206">
        <f>INDEX($A$61:$H$74,MATCH($L66,$B$61:$B$74,0),MATCH($M$60,$A$61:$H$61,0))*고양시_Modal_split!J$3 * 0.01</f>
        <v>5.6336152890111748</v>
      </c>
      <c r="U66" s="206">
        <f>INDEX($A$61:$H$74,MATCH($L66,$B$61:$B$74,0),MATCH($M$60,$A$61:$H$61,0))*고양시_Modal_split!K$3 * 0.01</f>
        <v>2.7760916338754146E-2</v>
      </c>
      <c r="V66" s="206">
        <f>INDEX($A$61:$H$74,MATCH($L66,$B$61:$B$74,0),MATCH($M$60,$A$61:$H$61,0))*고양시_Modal_split!L$3 * 0.01</f>
        <v>0.55891978228691686</v>
      </c>
      <c r="W66" s="206">
        <f>INDEX($A$61:$H$74,MATCH($L66,$B$61:$B$74,0),MATCH($M$60,$A$61:$H$61,0))*고양시_Modal_split!M$3 * 0.01</f>
        <v>4.2566738386089695E-2</v>
      </c>
      <c r="X66" s="206">
        <f>INDEX($A$61:$H$74,MATCH($L66,$B$61:$B$74,0),MATCH($M$60,$A$61:$H$61,0))*고양시_Modal_split!N$3 * 0.01</f>
        <v>1.8507277559169432E-2</v>
      </c>
      <c r="Y66" s="206">
        <f>INDEX($A$61:$H$74,MATCH($L66,$B$61:$B$74,0),MATCH($M$60,$A$61:$H$61,0))*고양시_Modal_split!O$3 * 0.01</f>
        <v>3.3313099606504977E-2</v>
      </c>
      <c r="Z66" s="209">
        <f>INDEX($A$61:$H$74,MATCH($L66,$B$61:$B$74,0),MATCH($M$60,$A$61:$H$61,0))*고양시_Modal_split!P$3 * 0.01</f>
        <v>18.507277559169431</v>
      </c>
      <c r="AA66" s="207">
        <f>INDEX($A$61:$H$74,MATCH($L66,$B$61:$B$74,0),MATCH($AA$60,$A$61:$H$61,0))*고양시_Modal_split!C$3 * 0.01</f>
        <v>0.40296216330030443</v>
      </c>
      <c r="AB66" s="207">
        <f>INDEX($A$61:$H$74,MATCH($L66,$B$61:$B$74,0),MATCH($AA$60,$A$61:$H$61,0))*고양시_Modal_split!D$3 * 0.01</f>
        <v>67.683251928618986</v>
      </c>
      <c r="AC66" s="207">
        <f>INDEX($A$61:$H$74,MATCH($L66,$B$61:$B$74,0),MATCH($AA$60,$A$61:$H$61,0))*고양시_Modal_split!E$3 * 0.01</f>
        <v>8.1887668184954716</v>
      </c>
      <c r="AD66" s="207">
        <f>INDEX($A$61:$H$74,MATCH($L66,$B$61:$B$74,0),MATCH($AA$60,$A$61:$H$61,0))*고양시_Modal_split!F$3 * 0.01</f>
        <v>13.19701084808497</v>
      </c>
      <c r="AE66" s="207">
        <f>INDEX($A$61:$H$74,MATCH($L66,$B$61:$B$74,0),MATCH($AA$60,$A$61:$H$61,0))*고양시_Modal_split!G$3 * 0.01</f>
        <v>1.3240185365581432</v>
      </c>
      <c r="AF66" s="207">
        <f>INDEX($A$61:$H$74,MATCH($L66,$B$61:$B$74,0),MATCH($AA$60,$A$61:$H$61,0))*고양시_Modal_split!H$3 * 0.01</f>
        <v>1.4391505832153728E-2</v>
      </c>
      <c r="AG66" s="207">
        <f>INDEX($A$61:$H$74,MATCH($L66,$B$61:$B$74,0),MATCH($AA$60,$A$61:$H$61,0))*고양시_Modal_split!I$3 * 0.01</f>
        <v>4.0008386213387368</v>
      </c>
      <c r="AH66" s="207">
        <f>INDEX($A$61:$H$74,MATCH($L66,$B$61:$B$74,0),MATCH($AA$60,$A$61:$H$61,0))*고양시_Modal_split!J$3 * 0.01</f>
        <v>43.807743753075954</v>
      </c>
      <c r="AI66" s="207">
        <f>INDEX($A$61:$H$74,MATCH($L66,$B$61:$B$74,0),MATCH($AA$60,$A$61:$H$61,0))*고양시_Modal_split!K$3 * 0.01</f>
        <v>0.21587258748230592</v>
      </c>
      <c r="AJ66" s="207">
        <f>INDEX($A$61:$H$74,MATCH($L66,$B$61:$B$74,0),MATCH($AA$60,$A$61:$H$61,0))*고양시_Modal_split!L$3 * 0.01</f>
        <v>4.3462347613104262</v>
      </c>
      <c r="AK66" s="207">
        <f>INDEX($A$61:$H$74,MATCH($L66,$B$61:$B$74,0),MATCH($AA$60,$A$61:$H$61,0))*고양시_Modal_split!M$3 * 0.01</f>
        <v>0.33100463413953579</v>
      </c>
      <c r="AL66" s="207">
        <f>INDEX($A$61:$H$74,MATCH($L66,$B$61:$B$74,0),MATCH($AA$60,$A$61:$H$61,0))*고양시_Modal_split!N$3 * 0.01</f>
        <v>0.14391505832153731</v>
      </c>
      <c r="AM66" s="207">
        <f>INDEX($A$61:$H$74,MATCH($L66,$B$61:$B$74,0),MATCH($AA$60,$A$61:$H$61,0))*고양시_Modal_split!O$3 * 0.01</f>
        <v>0.2590471049787671</v>
      </c>
      <c r="AN66" s="207">
        <f>INDEX($A$61:$H$74,MATCH($L66,$B$61:$B$74,0),MATCH($AA$60,$A$61:$H$61,0))*고양시_Modal_split!P$3 * 0.01</f>
        <v>143.91505832153729</v>
      </c>
      <c r="AO66" s="303">
        <f>INDEX($A$61:$H$74,MATCH($L66,$B$61:$B$74,0),MATCH($AO$60,$A$61:$H$61,0))*고양시_Modal_split!C$3 * 0.01</f>
        <v>1.7861440174334768E-2</v>
      </c>
      <c r="AP66" s="303">
        <f>INDEX($A$61:$H$74,MATCH($L66,$B$61:$B$74,0),MATCH($AO$60,$A$61:$H$61,0))*고양시_Modal_split!D$3 * 0.01</f>
        <v>3.0000840407105862</v>
      </c>
      <c r="AQ66" s="303">
        <f>INDEX($A$61:$H$74,MATCH($L66,$B$61:$B$74,0),MATCH($AO$60,$A$61:$H$61,0))*고양시_Modal_split!E$3 * 0.01</f>
        <v>0.36296998068558867</v>
      </c>
      <c r="AR66" s="303">
        <f>INDEX($A$61:$H$74,MATCH($L66,$B$61:$B$74,0),MATCH($AO$60,$A$61:$H$61,0))*고양시_Modal_split!F$3 * 0.01</f>
        <v>0.58496216570946369</v>
      </c>
      <c r="AS66" s="303">
        <f>INDEX($A$61:$H$74,MATCH($L66,$B$61:$B$74,0),MATCH($AO$60,$A$61:$H$61,0))*고양시_Modal_split!G$3 * 0.01</f>
        <v>5.868758914424281E-2</v>
      </c>
      <c r="AT66" s="303">
        <f>INDEX($A$61:$H$74,MATCH($L66,$B$61:$B$74,0),MATCH($AO$60,$A$61:$H$61,0))*고양시_Modal_split!H$3 * 0.01</f>
        <v>6.3790857765481316E-4</v>
      </c>
      <c r="AU66" s="303">
        <f>INDEX($A$61:$H$74,MATCH($L66,$B$61:$B$74,0),MATCH($AO$60,$A$61:$H$61,0))*고양시_Modal_split!I$3 * 0.01</f>
        <v>0.17733858458803806</v>
      </c>
      <c r="AV66" s="303">
        <f>INDEX($A$61:$H$74,MATCH($L66,$B$61:$B$74,0),MATCH($AO$60,$A$61:$H$61,0))*고양시_Modal_split!J$3 * 0.01</f>
        <v>1.9417937103812515</v>
      </c>
      <c r="AW66" s="303">
        <f>INDEX($A$61:$H$74,MATCH($L66,$B$61:$B$74,0),MATCH($AO$60,$A$61:$H$61,0))*고양시_Modal_split!K$3 * 0.01</f>
        <v>9.5686286648221965E-3</v>
      </c>
      <c r="AX66" s="303">
        <f>INDEX($A$61:$H$74,MATCH($L66,$B$61:$B$74,0),MATCH($AO$60,$A$61:$H$61,0))*고양시_Modal_split!L$3 * 0.01</f>
        <v>0.19264839045175358</v>
      </c>
      <c r="AY66" s="303">
        <f>INDEX($A$61:$H$74,MATCH($L66,$B$61:$B$74,0),MATCH($AO$60,$A$61:$H$61,0))*고양시_Modal_split!M$3 * 0.01</f>
        <v>1.4671897286060703E-2</v>
      </c>
      <c r="AZ66" s="303">
        <f>INDEX($A$61:$H$74,MATCH($L66,$B$61:$B$74,0),MATCH($AO$60,$A$61:$H$61,0))*고양시_Modal_split!N$3 * 0.01</f>
        <v>6.3790857765481327E-3</v>
      </c>
      <c r="BA66" s="207">
        <f>INDEX($A$61:$H$74,MATCH($L66,$B$61:$B$74,0),MATCH($AO$60,$A$61:$H$61,0))*고양시_Modal_split!O$3 * 0.01</f>
        <v>1.1482354397786635E-2</v>
      </c>
      <c r="BB66" s="207">
        <f>INDEX($A$61:$H$74,MATCH($L66,$B$61:$B$74,0),MATCH($AO$60,$A$61:$H$61,0))*고양시_Modal_split!P$3 * 0.01</f>
        <v>6.3790857765481315</v>
      </c>
      <c r="BC66" s="207">
        <f>INDEX($A$61:$H$74,MATCH($L66,$B$61:$B$74,0),MATCH($BC$60,$A$61:$H$61,0))*고양시_Modal_split!C$3 * 0.01</f>
        <v>4.8437803862602796E-5</v>
      </c>
      <c r="BD66" s="207">
        <f>INDEX($A$61:$H$74,MATCH($L66,$B$61:$B$74,0),MATCH($BC$60,$A$61:$H$61,0))*고양시_Modal_split!D$3 * 0.01</f>
        <v>8.1358211273507494E-3</v>
      </c>
      <c r="BE66" s="207">
        <f>INDEX($A$61:$H$74,MATCH($L66,$B$61:$B$74,0),MATCH($BC$60,$A$61:$H$61,0))*고양시_Modal_split!E$3 * 0.01</f>
        <v>9.8432537135074972E-4</v>
      </c>
      <c r="BF66" s="207">
        <f>INDEX($A$61:$H$74,MATCH($L66,$B$61:$B$74,0),MATCH($BC$60,$A$61:$H$61,0))*고양시_Modal_split!F$3 * 0.01</f>
        <v>1.5863380765002415E-3</v>
      </c>
      <c r="BG66" s="207">
        <f>INDEX($A$61:$H$74,MATCH($L66,$B$61:$B$74,0),MATCH($BC$60,$A$61:$H$61,0))*고양시_Modal_split!G$3 * 0.01</f>
        <v>1.5915278411998061E-4</v>
      </c>
      <c r="BH66" s="207">
        <f>INDEX($A$61:$H$74,MATCH($L66,$B$61:$B$74,0),MATCH($BC$60,$A$61:$H$61,0))*고양시_Modal_split!H$3 * 0.01</f>
        <v>1.7299215665215286E-6</v>
      </c>
      <c r="BI66" s="207">
        <f>INDEX($A$61:$H$74,MATCH($L66,$B$61:$B$74,0),MATCH($BC$60,$A$61:$H$61,0))*고양시_Modal_split!I$3 * 0.01</f>
        <v>4.8091819549298491E-4</v>
      </c>
      <c r="BJ66" s="207">
        <f>INDEX($A$61:$H$74,MATCH($L66,$B$61:$B$74,0),MATCH($BC$60,$A$61:$H$61,0))*고양시_Modal_split!J$3 * 0.01</f>
        <v>5.2658812484915329E-3</v>
      </c>
      <c r="BK66" s="207">
        <f>INDEX($A$61:$H$74,MATCH($L66,$B$61:$B$74,0),MATCH($BC$60,$A$61:$H$61,0))*고양시_Modal_split!K$3 * 0.01</f>
        <v>2.5948823497822928E-5</v>
      </c>
      <c r="BL66" s="207">
        <f>INDEX($A$61:$H$74,MATCH($L66,$B$61:$B$74,0),MATCH($BC$60,$A$61:$H$61,0))*고양시_Modal_split!L$3 * 0.01</f>
        <v>5.2243631308950163E-4</v>
      </c>
      <c r="BM66" s="207">
        <f>INDEX($A$61:$H$74,MATCH($L66,$B$61:$B$74,0),MATCH($BC$60,$A$61:$H$61,0))*고양시_Modal_split!M$3 * 0.01</f>
        <v>3.9788196029995153E-5</v>
      </c>
      <c r="BN66" s="207">
        <f>INDEX($A$61:$H$74,MATCH($L66,$B$61:$B$74,0),MATCH($BC$60,$A$61:$H$61,0))*고양시_Modal_split!N$3 * 0.01</f>
        <v>1.7299215665215285E-5</v>
      </c>
      <c r="BO66" s="207">
        <f>INDEX($A$61:$H$74,MATCH($L66,$B$61:$B$74,0),MATCH($BC$60,$A$61:$H$61,0))*고양시_Modal_split!O$3 * 0.01</f>
        <v>3.1138588197387517E-5</v>
      </c>
      <c r="BP66" s="207">
        <f>INDEX($A$61:$H$74,MATCH($L66,$B$61:$B$74,0),MATCH($BC$60,$A$61:$H$61,0))*고양시_Modal_split!P$3 * 0.01</f>
        <v>1.7299215665215285E-2</v>
      </c>
      <c r="BQ66" s="207">
        <f>INDEX($A$61:$H$74,MATCH($L66,$B$61:$B$74,0),MATCH($BQ$60,$A$61:$H$61,0))*고양시_Modal_split!C$3 * 0.01</f>
        <v>1.3724044427737469E-4</v>
      </c>
      <c r="BR66" s="207">
        <f>INDEX($A$61:$H$74,MATCH($L66,$B$61:$B$74,0),MATCH($BQ$60,$A$61:$H$61,0))*고양시_Modal_split!D$3 * 0.01</f>
        <v>2.3051493194160475E-2</v>
      </c>
      <c r="BS66" s="207">
        <f>INDEX($A$61:$H$74,MATCH($L66,$B$61:$B$74,0),MATCH($BQ$60,$A$61:$H$61,0))*고양시_Modal_split!E$3 * 0.01</f>
        <v>2.7889218854937931E-3</v>
      </c>
      <c r="BT66" s="207">
        <f>INDEX($A$61:$H$74,MATCH($L66,$B$61:$B$74,0),MATCH($BQ$60,$A$61:$H$61,0))*고양시_Modal_split!F$3 * 0.01</f>
        <v>4.4946245500840218E-3</v>
      </c>
      <c r="BU66" s="207">
        <f>INDEX($A$61:$H$74,MATCH($L66,$B$61:$B$74,0),MATCH($BQ$60,$A$61:$H$61,0))*고양시_Modal_split!G$3 * 0.01</f>
        <v>4.5093288833994541E-4</v>
      </c>
      <c r="BV66" s="207">
        <f>INDEX($A$61:$H$74,MATCH($L66,$B$61:$B$74,0),MATCH($BQ$60,$A$61:$H$61,0))*고양시_Modal_split!H$3 * 0.01</f>
        <v>4.901444438477668E-6</v>
      </c>
      <c r="BW66" s="207">
        <f>INDEX($A$61:$H$74,MATCH($L66,$B$61:$B$74,0),MATCH($BQ$60,$A$61:$H$61,0))*고양시_Modal_split!I$3 * 0.01</f>
        <v>1.3626015538967917E-3</v>
      </c>
      <c r="BX66" s="207">
        <f>INDEX($A$61:$H$74,MATCH($L66,$B$61:$B$74,0),MATCH($BQ$60,$A$61:$H$61,0))*고양시_Modal_split!J$3 * 0.01</f>
        <v>1.4919996870726022E-2</v>
      </c>
      <c r="BY66" s="207">
        <f>INDEX($A$61:$H$74,MATCH($L66,$B$61:$B$74,0),MATCH($BQ$60,$A$61:$H$61,0))*고양시_Modal_split!K$3 * 0.01</f>
        <v>7.3521666577165009E-5</v>
      </c>
      <c r="BZ66" s="207">
        <f>INDEX($A$61:$H$74,MATCH($L66,$B$61:$B$74,0),MATCH($BQ$60,$A$61:$H$61,0))*고양시_Modal_split!L$3 * 0.01</f>
        <v>1.4802362204202558E-3</v>
      </c>
      <c r="CA66" s="207">
        <f>INDEX($A$61:$H$74,MATCH($L66,$B$61:$B$74,0),MATCH($BQ$60,$A$61:$H$61,0))*고양시_Modal_split!M$3 * 0.01</f>
        <v>1.1273322208498635E-4</v>
      </c>
      <c r="CB66" s="207">
        <f>INDEX($A$61:$H$74,MATCH($L66,$B$61:$B$74,0),MATCH($BQ$60,$A$61:$H$61,0))*고양시_Modal_split!N$3 * 0.01</f>
        <v>4.9014444384776686E-5</v>
      </c>
      <c r="CC66" s="207">
        <f>INDEX($A$61:$H$74,MATCH($L66,$B$61:$B$74,0),MATCH($BQ$60,$A$61:$H$61,0))*고양시_Modal_split!O$3 * 0.01</f>
        <v>8.8225999892598017E-5</v>
      </c>
      <c r="CD66" s="207">
        <f>INDEX($A$61:$H$74,MATCH($L66,$B$61:$B$74,0),MATCH($BQ$60,$A$61:$H$61,0))*고양시_Modal_split!P$3 * 0.01</f>
        <v>4.901444438477668E-2</v>
      </c>
      <c r="CE66" s="304">
        <f t="shared" si="31"/>
        <v>0.47282965888845357</v>
      </c>
      <c r="CF66" s="304">
        <f t="shared" si="13"/>
        <v>79.418495919728471</v>
      </c>
      <c r="CG66" s="304">
        <f t="shared" si="14"/>
        <v>9.6085741395546442</v>
      </c>
      <c r="CH66" s="304">
        <f t="shared" si="15"/>
        <v>15.485171328596854</v>
      </c>
      <c r="CI66" s="304">
        <f t="shared" si="16"/>
        <v>1.5535831649192049</v>
      </c>
      <c r="CJ66" s="304">
        <f t="shared" si="17"/>
        <v>1.688677353173048E-2</v>
      </c>
      <c r="CK66" s="304">
        <f t="shared" si="18"/>
        <v>4.6945230418210748</v>
      </c>
      <c r="CL66" s="304">
        <f t="shared" si="19"/>
        <v>51.403338630587598</v>
      </c>
      <c r="CM66" s="304">
        <f t="shared" si="20"/>
        <v>0.25330160297595727</v>
      </c>
      <c r="CN66" s="304">
        <f t="shared" si="21"/>
        <v>5.0998056065826063</v>
      </c>
      <c r="CO66" s="304">
        <f t="shared" si="22"/>
        <v>0.38839579122980122</v>
      </c>
      <c r="CP66" s="304">
        <f t="shared" si="23"/>
        <v>0.16886773531730484</v>
      </c>
      <c r="CQ66" s="304">
        <f t="shared" si="24"/>
        <v>0.30396192357114865</v>
      </c>
      <c r="CR66" s="304">
        <f t="shared" si="25"/>
        <v>168.86773531730483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7.7714041393548072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6.4283701143346406E-5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1.7870868917850301E-2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0.49903551989903289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48.002306332353896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4.9987863258609683E-4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0.13896625985893493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3.0824360009293805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2.3077569543927585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2.215729689665902E-5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6.1597285372712073E-3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0.14819106957827199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5.982221417169668E-3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6.0087584804499083E-8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1.6704348575650743E-5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3.8414434785992766E-4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1.8294835868381331E-2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1.7024815694608086E-7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4.732898763101048E-5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1.1747906511271871E-3</v>
      </c>
      <c r="DR66" s="270">
        <f t="shared" si="33"/>
        <v>58.105744483387014</v>
      </c>
      <c r="DS66" s="270">
        <f t="shared" si="26"/>
        <v>5.8654996636785294E-4</v>
      </c>
      <c r="DT66" s="270">
        <f t="shared" si="27"/>
        <v>0.16306089065026311</v>
      </c>
      <c r="DU66" s="270">
        <f t="shared" si="28"/>
        <v>3.7312215254056724</v>
      </c>
      <c r="DW66" s="278" t="s">
        <v>12</v>
      </c>
      <c r="DX66" s="278" t="s">
        <v>12</v>
      </c>
      <c r="DY66" s="281">
        <f t="shared" si="34"/>
        <v>61.836966008792686</v>
      </c>
      <c r="DZ66" s="281">
        <f t="shared" si="35"/>
        <v>0.16364744061663097</v>
      </c>
      <c r="EB66" s="278" t="s">
        <v>12</v>
      </c>
      <c r="EC66" s="278" t="s">
        <v>12</v>
      </c>
      <c r="ED66" s="281">
        <f>DY66</f>
        <v>61.836966008792686</v>
      </c>
      <c r="EE66" s="281">
        <f t="shared" ref="EE66:EE67" si="40">DZ66</f>
        <v>0.16364744061663097</v>
      </c>
      <c r="EK66" s="420" t="s">
        <v>622</v>
      </c>
      <c r="EL66" s="420" t="s">
        <v>620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558.06693323514912</v>
      </c>
      <c r="ER66" s="422">
        <f t="shared" si="38"/>
        <v>1.4768872280007821</v>
      </c>
      <c r="ES66">
        <v>0</v>
      </c>
      <c r="EU66" s="306" t="s">
        <v>622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558.06693323514912</v>
      </c>
      <c r="FB66" s="308">
        <f t="shared" si="30"/>
        <v>1.4768872280007821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$L34*KTDB_TripDistribution_2050!L$12</f>
        <v>27.507381511766329</v>
      </c>
      <c r="D67" s="201">
        <f>$L34*KTDB_TripDistribution_2050!M$12</f>
        <v>213.9010668577387</v>
      </c>
      <c r="E67" s="201">
        <f>$L34*KTDB_TripDistribution_2050!N$12</f>
        <v>9.4812403169937891</v>
      </c>
      <c r="F67" s="201">
        <f>$L34*KTDB_TripDistribution_2050!O$12</f>
        <v>2.5711838147779789E-2</v>
      </c>
      <c r="G67" s="201">
        <f>$L34*KTDB_TripDistribution_2050!P$12</f>
        <v>7.2850208085376122E-2</v>
      </c>
      <c r="H67" s="201">
        <f>$L34*KTDB_TripDistribution_2050!Q$12</f>
        <v>250.98825073273196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7.7020668232945719E-2</v>
      </c>
      <c r="N67" s="206">
        <f>INDEX($A$61:$H$74,MATCH($L67,$B$61:$B$74,0),MATCH($M$60,$A$61:$H$61,0))*고양시_Modal_split!D$3 * 0.01</f>
        <v>12.936721524983705</v>
      </c>
      <c r="O67" s="206">
        <f>INDEX($A$61:$H$74,MATCH($L67,$B$61:$B$74,0),MATCH($M$60,$A$61:$H$61,0))*고양시_Modal_split!E$3 * 0.01</f>
        <v>1.5651700080195039</v>
      </c>
      <c r="P67" s="206">
        <f>INDEX($A$61:$H$74,MATCH($L67,$B$61:$B$74,0),MATCH($M$60,$A$61:$H$61,0))*고양시_Modal_split!F$3 * 0.01</f>
        <v>2.5224268846289726</v>
      </c>
      <c r="Q67" s="206">
        <f>INDEX($A$61:$H$74,MATCH($L67,$B$61:$B$74,0),MATCH($M$60,$A$61:$H$61,0))*고양시_Modal_split!G$3 * 0.01</f>
        <v>0.25306790990825023</v>
      </c>
      <c r="R67" s="206">
        <f>INDEX($A$61:$H$74,MATCH($L67,$B$61:$B$74,0),MATCH($M$60,$A$61:$H$61,0))*고양시_Modal_split!H$3 * 0.01</f>
        <v>2.7507381511766332E-3</v>
      </c>
      <c r="S67" s="206">
        <f>INDEX($A$61:$H$74,MATCH($L67,$B$61:$B$74,0),MATCH($M$60,$A$61:$H$61,0))*고양시_Modal_split!I$3 * 0.01</f>
        <v>0.76470520602710401</v>
      </c>
      <c r="T67" s="206">
        <f>INDEX($A$61:$H$74,MATCH($L67,$B$61:$B$74,0),MATCH($M$60,$A$61:$H$61,0))*고양시_Modal_split!J$3 * 0.01</f>
        <v>8.3732469321816705</v>
      </c>
      <c r="U67" s="206">
        <f>INDEX($A$61:$H$74,MATCH($L67,$B$61:$B$74,0),MATCH($M$60,$A$61:$H$61,0))*고양시_Modal_split!K$3 * 0.01</f>
        <v>4.1261072267649496E-2</v>
      </c>
      <c r="V67" s="206">
        <f>INDEX($A$61:$H$74,MATCH($L67,$B$61:$B$74,0),MATCH($M$60,$A$61:$H$61,0))*고양시_Modal_split!L$3 * 0.01</f>
        <v>0.83072292165534323</v>
      </c>
      <c r="W67" s="206">
        <f>INDEX($A$61:$H$74,MATCH($L67,$B$61:$B$74,0),MATCH($M$60,$A$61:$H$61,0))*고양시_Modal_split!M$3 * 0.01</f>
        <v>6.3266977477062558E-2</v>
      </c>
      <c r="X67" s="206">
        <f>INDEX($A$61:$H$74,MATCH($L67,$B$61:$B$74,0),MATCH($M$60,$A$61:$H$61,0))*고양시_Modal_split!N$3 * 0.01</f>
        <v>2.7507381511766332E-2</v>
      </c>
      <c r="Y67" s="206">
        <f>INDEX($A$61:$H$74,MATCH($L67,$B$61:$B$74,0),MATCH($M$60,$A$61:$H$61,0))*고양시_Modal_split!O$3 * 0.01</f>
        <v>4.9513286721179391E-2</v>
      </c>
      <c r="Z67" s="209">
        <f>INDEX($A$61:$H$74,MATCH($L67,$B$61:$B$74,0),MATCH($M$60,$A$61:$H$61,0))*고양시_Modal_split!P$3 * 0.01</f>
        <v>27.507381511766329</v>
      </c>
      <c r="AA67" s="207">
        <f>INDEX($A$61:$H$74,MATCH($L67,$B$61:$B$74,0),MATCH($AA$60,$A$61:$H$61,0))*고양시_Modal_split!C$3 * 0.01</f>
        <v>0.59892298720166826</v>
      </c>
      <c r="AB67" s="207">
        <f>INDEX($A$61:$H$74,MATCH($L67,$B$61:$B$74,0),MATCH($AA$60,$A$61:$H$61,0))*고양시_Modal_split!D$3 * 0.01</f>
        <v>100.59767174319451</v>
      </c>
      <c r="AC67" s="207">
        <f>INDEX($A$61:$H$74,MATCH($L67,$B$61:$B$74,0),MATCH($AA$60,$A$61:$H$61,0))*고양시_Modal_split!E$3 * 0.01</f>
        <v>12.170970704205331</v>
      </c>
      <c r="AD67" s="207">
        <f>INDEX($A$61:$H$74,MATCH($L67,$B$61:$B$74,0),MATCH($AA$60,$A$61:$H$61,0))*고양시_Modal_split!F$3 * 0.01</f>
        <v>19.614727830854637</v>
      </c>
      <c r="AE67" s="207">
        <f>INDEX($A$61:$H$74,MATCH($L67,$B$61:$B$74,0),MATCH($AA$60,$A$61:$H$61,0))*고양시_Modal_split!G$3 * 0.01</f>
        <v>1.9678898150911961</v>
      </c>
      <c r="AF67" s="207">
        <f>INDEX($A$61:$H$74,MATCH($L67,$B$61:$B$74,0),MATCH($AA$60,$A$61:$H$61,0))*고양시_Modal_split!H$3 * 0.01</f>
        <v>2.1390106685773871E-2</v>
      </c>
      <c r="AG67" s="207">
        <f>INDEX($A$61:$H$74,MATCH($L67,$B$61:$B$74,0),MATCH($AA$60,$A$61:$H$61,0))*고양시_Modal_split!I$3 * 0.01</f>
        <v>5.9464496586451352</v>
      </c>
      <c r="AH67" s="207">
        <f>INDEX($A$61:$H$74,MATCH($L67,$B$61:$B$74,0),MATCH($AA$60,$A$61:$H$61,0))*고양시_Modal_split!J$3 * 0.01</f>
        <v>65.111484751495667</v>
      </c>
      <c r="AI67" s="207">
        <f>INDEX($A$61:$H$74,MATCH($L67,$B$61:$B$74,0),MATCH($AA$60,$A$61:$H$61,0))*고양시_Modal_split!K$3 * 0.01</f>
        <v>0.32085160028660803</v>
      </c>
      <c r="AJ67" s="207">
        <f>INDEX($A$61:$H$74,MATCH($L67,$B$61:$B$74,0),MATCH($AA$60,$A$61:$H$61,0))*고양시_Modal_split!L$3 * 0.01</f>
        <v>6.4598122191037088</v>
      </c>
      <c r="AK67" s="207">
        <f>INDEX($A$61:$H$74,MATCH($L67,$B$61:$B$74,0),MATCH($AA$60,$A$61:$H$61,0))*고양시_Modal_split!M$3 * 0.01</f>
        <v>0.49197245377279902</v>
      </c>
      <c r="AL67" s="207">
        <f>INDEX($A$61:$H$74,MATCH($L67,$B$61:$B$74,0),MATCH($AA$60,$A$61:$H$61,0))*고양시_Modal_split!N$3 * 0.01</f>
        <v>0.21390106685773874</v>
      </c>
      <c r="AM67" s="207">
        <f>INDEX($A$61:$H$74,MATCH($L67,$B$61:$B$74,0),MATCH($AA$60,$A$61:$H$61,0))*고양시_Modal_split!O$3 * 0.01</f>
        <v>0.38502192034392962</v>
      </c>
      <c r="AN67" s="207">
        <f>INDEX($A$61:$H$74,MATCH($L67,$B$61:$B$74,0),MATCH($AA$60,$A$61:$H$61,0))*고양시_Modal_split!P$3 * 0.01</f>
        <v>213.9010668577387</v>
      </c>
      <c r="AO67" s="303">
        <f>INDEX($A$61:$H$74,MATCH($L67,$B$61:$B$74,0),MATCH($AO$60,$A$61:$H$61,0))*고양시_Modal_split!C$3 * 0.01</f>
        <v>2.6547472887582607E-2</v>
      </c>
      <c r="AP67" s="303">
        <f>INDEX($A$61:$H$74,MATCH($L67,$B$61:$B$74,0),MATCH($AO$60,$A$61:$H$61,0))*고양시_Modal_split!D$3 * 0.01</f>
        <v>4.4590273210821794</v>
      </c>
      <c r="AQ67" s="303">
        <f>INDEX($A$61:$H$74,MATCH($L67,$B$61:$B$74,0),MATCH($AO$60,$A$61:$H$61,0))*고양시_Modal_split!E$3 * 0.01</f>
        <v>0.53948257403694655</v>
      </c>
      <c r="AR67" s="303">
        <f>INDEX($A$61:$H$74,MATCH($L67,$B$61:$B$74,0),MATCH($AO$60,$A$61:$H$61,0))*고양시_Modal_split!F$3 * 0.01</f>
        <v>0.86942973706833049</v>
      </c>
      <c r="AS67" s="303">
        <f>INDEX($A$61:$H$74,MATCH($L67,$B$61:$B$74,0),MATCH($AO$60,$A$61:$H$61,0))*고양시_Modal_split!G$3 * 0.01</f>
        <v>8.7227410916342854E-2</v>
      </c>
      <c r="AT67" s="303">
        <f>INDEX($A$61:$H$74,MATCH($L67,$B$61:$B$74,0),MATCH($AO$60,$A$61:$H$61,0))*고양시_Modal_split!H$3 * 0.01</f>
        <v>9.4812403169937886E-4</v>
      </c>
      <c r="AU67" s="303">
        <f>INDEX($A$61:$H$74,MATCH($L67,$B$61:$B$74,0),MATCH($AO$60,$A$61:$H$61,0))*고양시_Modal_split!I$3 * 0.01</f>
        <v>0.26357848081242735</v>
      </c>
      <c r="AV67" s="303">
        <f>INDEX($A$61:$H$74,MATCH($L67,$B$61:$B$74,0),MATCH($AO$60,$A$61:$H$61,0))*고양시_Modal_split!J$3 * 0.01</f>
        <v>2.8860895524929093</v>
      </c>
      <c r="AW67" s="303">
        <f>INDEX($A$61:$H$74,MATCH($L67,$B$61:$B$74,0),MATCH($AO$60,$A$61:$H$61,0))*고양시_Modal_split!K$3 * 0.01</f>
        <v>1.4221860475490684E-2</v>
      </c>
      <c r="AX67" s="303">
        <f>INDEX($A$61:$H$74,MATCH($L67,$B$61:$B$74,0),MATCH($AO$60,$A$61:$H$61,0))*고양시_Modal_split!L$3 * 0.01</f>
        <v>0.28633345757321244</v>
      </c>
      <c r="AY67" s="303">
        <f>INDEX($A$61:$H$74,MATCH($L67,$B$61:$B$74,0),MATCH($AO$60,$A$61:$H$61,0))*고양시_Modal_split!M$3 * 0.01</f>
        <v>2.1806852729085714E-2</v>
      </c>
      <c r="AZ67" s="303">
        <f>INDEX($A$61:$H$74,MATCH($L67,$B$61:$B$74,0),MATCH($AO$60,$A$61:$H$61,0))*고양시_Modal_split!N$3 * 0.01</f>
        <v>9.4812403169937907E-3</v>
      </c>
      <c r="BA67" s="207">
        <f>INDEX($A$61:$H$74,MATCH($L67,$B$61:$B$74,0),MATCH($AO$60,$A$61:$H$61,0))*고양시_Modal_split!O$3 * 0.01</f>
        <v>1.706623257058882E-2</v>
      </c>
      <c r="BB67" s="207">
        <f>INDEX($A$61:$H$74,MATCH($L67,$B$61:$B$74,0),MATCH($AO$60,$A$61:$H$61,0))*고양시_Modal_split!P$3 * 0.01</f>
        <v>9.4812403169937891</v>
      </c>
      <c r="BC67" s="207">
        <f>INDEX($A$61:$H$74,MATCH($L67,$B$61:$B$74,0),MATCH($BC$60,$A$61:$H$61,0))*고양시_Modal_split!C$3 * 0.01</f>
        <v>7.1993146813783407E-5</v>
      </c>
      <c r="BD67" s="207">
        <f>INDEX($A$61:$H$74,MATCH($L67,$B$61:$B$74,0),MATCH($BC$60,$A$61:$H$61,0))*고양시_Modal_split!D$3 * 0.01</f>
        <v>1.2092277480900835E-2</v>
      </c>
      <c r="BE67" s="207">
        <f>INDEX($A$61:$H$74,MATCH($L67,$B$61:$B$74,0),MATCH($BC$60,$A$61:$H$61,0))*고양시_Modal_split!E$3 * 0.01</f>
        <v>1.4630035906086701E-3</v>
      </c>
      <c r="BF67" s="207">
        <f>INDEX($A$61:$H$74,MATCH($L67,$B$61:$B$74,0),MATCH($BC$60,$A$61:$H$61,0))*고양시_Modal_split!F$3 * 0.01</f>
        <v>2.3577755581514069E-3</v>
      </c>
      <c r="BG67" s="207">
        <f>INDEX($A$61:$H$74,MATCH($L67,$B$61:$B$74,0),MATCH($BC$60,$A$61:$H$61,0))*고양시_Modal_split!G$3 * 0.01</f>
        <v>2.3654891095957402E-4</v>
      </c>
      <c r="BH67" s="207">
        <f>INDEX($A$61:$H$74,MATCH($L67,$B$61:$B$74,0),MATCH($BC$60,$A$61:$H$61,0))*고양시_Modal_split!H$3 * 0.01</f>
        <v>2.571183814777979E-6</v>
      </c>
      <c r="BI67" s="207">
        <f>INDEX($A$61:$H$74,MATCH($L67,$B$61:$B$74,0),MATCH($BC$60,$A$61:$H$61,0))*고양시_Modal_split!I$3 * 0.01</f>
        <v>7.147891005082781E-4</v>
      </c>
      <c r="BJ67" s="207">
        <f>INDEX($A$61:$H$74,MATCH($L67,$B$61:$B$74,0),MATCH($BC$60,$A$61:$H$61,0))*고양시_Modal_split!J$3 * 0.01</f>
        <v>7.8266835321841675E-3</v>
      </c>
      <c r="BK67" s="207">
        <f>INDEX($A$61:$H$74,MATCH($L67,$B$61:$B$74,0),MATCH($BC$60,$A$61:$H$61,0))*고양시_Modal_split!K$3 * 0.01</f>
        <v>3.8567757221669684E-5</v>
      </c>
      <c r="BL67" s="207">
        <f>INDEX($A$61:$H$74,MATCH($L67,$B$61:$B$74,0),MATCH($BC$60,$A$61:$H$61,0))*고양시_Modal_split!L$3 * 0.01</f>
        <v>7.7649751206294968E-4</v>
      </c>
      <c r="BM67" s="207">
        <f>INDEX($A$61:$H$74,MATCH($L67,$B$61:$B$74,0),MATCH($BC$60,$A$61:$H$61,0))*고양시_Modal_split!M$3 * 0.01</f>
        <v>5.9137227739893506E-5</v>
      </c>
      <c r="BN67" s="207">
        <f>INDEX($A$61:$H$74,MATCH($L67,$B$61:$B$74,0),MATCH($BC$60,$A$61:$H$61,0))*고양시_Modal_split!N$3 * 0.01</f>
        <v>2.5711838147779789E-5</v>
      </c>
      <c r="BO67" s="207">
        <f>INDEX($A$61:$H$74,MATCH($L67,$B$61:$B$74,0),MATCH($BC$60,$A$61:$H$61,0))*고양시_Modal_split!O$3 * 0.01</f>
        <v>4.6281308666003625E-5</v>
      </c>
      <c r="BP67" s="207">
        <f>INDEX($A$61:$H$74,MATCH($L67,$B$61:$B$74,0),MATCH($BC$60,$A$61:$H$61,0))*고양시_Modal_split!P$3 * 0.01</f>
        <v>2.5711838147779789E-2</v>
      </c>
      <c r="BQ67" s="207">
        <f>INDEX($A$61:$H$74,MATCH($L67,$B$61:$B$74,0),MATCH($BQ$60,$A$61:$H$61,0))*고양시_Modal_split!C$3 * 0.01</f>
        <v>2.0398058263905312E-4</v>
      </c>
      <c r="BR67" s="207">
        <f>INDEX($A$61:$H$74,MATCH($L67,$B$61:$B$74,0),MATCH($BQ$60,$A$61:$H$61,0))*고양시_Modal_split!D$3 * 0.01</f>
        <v>3.4261452862552388E-2</v>
      </c>
      <c r="BS67" s="207">
        <f>INDEX($A$61:$H$74,MATCH($L67,$B$61:$B$74,0),MATCH($BQ$60,$A$61:$H$61,0))*고양시_Modal_split!E$3 * 0.01</f>
        <v>4.1451768400579013E-3</v>
      </c>
      <c r="BT67" s="207">
        <f>INDEX($A$61:$H$74,MATCH($L67,$B$61:$B$74,0),MATCH($BQ$60,$A$61:$H$61,0))*고양시_Modal_split!F$3 * 0.01</f>
        <v>6.6803640814289897E-3</v>
      </c>
      <c r="BU67" s="207">
        <f>INDEX($A$61:$H$74,MATCH($L67,$B$61:$B$74,0),MATCH($BQ$60,$A$61:$H$61,0))*고양시_Modal_split!G$3 * 0.01</f>
        <v>6.7022191438546029E-4</v>
      </c>
      <c r="BV67" s="207">
        <f>INDEX($A$61:$H$74,MATCH($L67,$B$61:$B$74,0),MATCH($BQ$60,$A$61:$H$61,0))*고양시_Modal_split!H$3 * 0.01</f>
        <v>7.2850208085376125E-6</v>
      </c>
      <c r="BW67" s="207">
        <f>INDEX($A$61:$H$74,MATCH($L67,$B$61:$B$74,0),MATCH($BQ$60,$A$61:$H$61,0))*고양시_Modal_split!I$3 * 0.01</f>
        <v>2.0252357847734561E-3</v>
      </c>
      <c r="BX67" s="207">
        <f>INDEX($A$61:$H$74,MATCH($L67,$B$61:$B$74,0),MATCH($BQ$60,$A$61:$H$61,0))*고양시_Modal_split!J$3 * 0.01</f>
        <v>2.2175603341188493E-2</v>
      </c>
      <c r="BY67" s="207">
        <f>INDEX($A$61:$H$74,MATCH($L67,$B$61:$B$74,0),MATCH($BQ$60,$A$61:$H$61,0))*고양시_Modal_split!K$3 * 0.01</f>
        <v>1.0927531212806417E-4</v>
      </c>
      <c r="BZ67" s="207">
        <f>INDEX($A$61:$H$74,MATCH($L67,$B$61:$B$74,0),MATCH($BQ$60,$A$61:$H$61,0))*고양시_Modal_split!L$3 * 0.01</f>
        <v>2.2000762841783588E-3</v>
      </c>
      <c r="CA67" s="207">
        <f>INDEX($A$61:$H$74,MATCH($L67,$B$61:$B$74,0),MATCH($BQ$60,$A$61:$H$61,0))*고양시_Modal_split!M$3 * 0.01</f>
        <v>1.6755547859636507E-4</v>
      </c>
      <c r="CB67" s="207">
        <f>INDEX($A$61:$H$74,MATCH($L67,$B$61:$B$74,0),MATCH($BQ$60,$A$61:$H$61,0))*고양시_Modal_split!N$3 * 0.01</f>
        <v>7.2850208085376128E-5</v>
      </c>
      <c r="CC67" s="207">
        <f>INDEX($A$61:$H$74,MATCH($L67,$B$61:$B$74,0),MATCH($BQ$60,$A$61:$H$61,0))*고양시_Modal_split!O$3 * 0.01</f>
        <v>1.3113037455367703E-4</v>
      </c>
      <c r="CD67" s="207">
        <f>INDEX($A$61:$H$74,MATCH($L67,$B$61:$B$74,0),MATCH($BQ$60,$A$61:$H$61,0))*고양시_Modal_split!P$3 * 0.01</f>
        <v>7.2850208085376122E-2</v>
      </c>
      <c r="CE67" s="304">
        <f t="shared" si="31"/>
        <v>0.70276710205164949</v>
      </c>
      <c r="CF67" s="304">
        <f t="shared" si="13"/>
        <v>118.03977431960385</v>
      </c>
      <c r="CG67" s="304">
        <f t="shared" si="14"/>
        <v>14.281231466692448</v>
      </c>
      <c r="CH67" s="304">
        <f t="shared" si="15"/>
        <v>23.015622592191523</v>
      </c>
      <c r="CI67" s="304">
        <f t="shared" si="16"/>
        <v>2.3090919067411342</v>
      </c>
      <c r="CJ67" s="304">
        <f t="shared" si="17"/>
        <v>2.5098825073273198E-2</v>
      </c>
      <c r="CK67" s="304">
        <f t="shared" si="18"/>
        <v>6.9774733703699479</v>
      </c>
      <c r="CL67" s="304">
        <f t="shared" si="19"/>
        <v>76.400823523043613</v>
      </c>
      <c r="CM67" s="304">
        <f t="shared" si="20"/>
        <v>0.3764823760990979</v>
      </c>
      <c r="CN67" s="304">
        <f t="shared" si="21"/>
        <v>7.5798451721285049</v>
      </c>
      <c r="CO67" s="304">
        <f t="shared" si="22"/>
        <v>0.57727297668528355</v>
      </c>
      <c r="CP67" s="304">
        <f t="shared" si="23"/>
        <v>0.25098825073273201</v>
      </c>
      <c r="CQ67" s="304">
        <f t="shared" si="24"/>
        <v>0.45177885131891754</v>
      </c>
      <c r="CR67" s="304">
        <f t="shared" si="25"/>
        <v>250.98825073273198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11.550644218735449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9.554491667859095E-5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2.6561486836648281E-2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0.74171689433512777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71.345866484535122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7.4297001339957867E-4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0.20654566372508285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4.5814271057473119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3.430021016217061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3.2932408186848867E-5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9.1552094759439866E-3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0.22025650582554801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8.8913805006623787E-3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8.9308225591454642E-8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2.4827686714424387E-5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5.7095405298746298E-4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2.7191629255993961E-2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2.5303997250912165E-7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7.034511235753581E-5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1.7460922890304435E-3</v>
      </c>
      <c r="DR67" s="270">
        <f t="shared" si="33"/>
        <v>86.362614729244271</v>
      </c>
      <c r="DS67" s="270">
        <f t="shared" si="26"/>
        <v>8.7178968646311897E-4</v>
      </c>
      <c r="DT67" s="270">
        <f t="shared" si="27"/>
        <v>0.24235753283674705</v>
      </c>
      <c r="DU67" s="270">
        <f t="shared" si="28"/>
        <v>5.5457175522500055</v>
      </c>
      <c r="DW67" s="278" t="s">
        <v>13</v>
      </c>
      <c r="DX67" s="278" t="s">
        <v>13</v>
      </c>
      <c r="DY67" s="281">
        <f t="shared" ref="DY67:DY73" si="41">DR67+DU67</f>
        <v>91.908332281494282</v>
      </c>
      <c r="DZ67" s="281">
        <f t="shared" ref="DZ67:DZ73" si="42">DS67+DT67</f>
        <v>0.24322932252321017</v>
      </c>
      <c r="EB67" s="278" t="s">
        <v>13</v>
      </c>
      <c r="EC67" s="278" t="s">
        <v>13</v>
      </c>
      <c r="ED67" s="281">
        <f t="shared" ref="ED67" si="43">DY67</f>
        <v>91.908332281494282</v>
      </c>
      <c r="EE67" s="281">
        <f t="shared" si="40"/>
        <v>0.24322932252321017</v>
      </c>
      <c r="EK67" s="420" t="s">
        <v>622</v>
      </c>
      <c r="EL67" s="420" t="s">
        <v>621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568.96520217245893</v>
      </c>
      <c r="ER67" s="422">
        <f t="shared" si="38"/>
        <v>1.5057287759268057</v>
      </c>
      <c r="ES67">
        <v>0</v>
      </c>
      <c r="EU67" s="306" t="s">
        <v>622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568.96520217245893</v>
      </c>
      <c r="FB67" s="308">
        <f t="shared" si="30"/>
        <v>1.5057287759268057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$L35*KTDB_TripDistribution_2050!L$12</f>
        <v>114.03235531025531</v>
      </c>
      <c r="D68" s="201">
        <f>$L35*KTDB_TripDistribution_2050!M$12</f>
        <v>886.7308015752343</v>
      </c>
      <c r="E68" s="201">
        <f>$L35*KTDB_TripDistribution_2050!N$12</f>
        <v>39.304655884707962</v>
      </c>
      <c r="F68" s="201">
        <f>$L35*KTDB_TripDistribution_2050!O$12</f>
        <v>0.10658889731446237</v>
      </c>
      <c r="G68" s="201">
        <f>$L35*KTDB_TripDistribution_2050!P$12</f>
        <v>0.30200187572431025</v>
      </c>
      <c r="H68" s="201">
        <f>$L35*KTDB_TripDistribution_2050!Q$12</f>
        <v>1040.4764035432363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0.31929059486871486</v>
      </c>
      <c r="N68" s="206">
        <f>INDEX($A$61:$H$74,MATCH($L68,$B$61:$B$74,0),MATCH($M$60,$A$61:$H$61,0))*고양시_Modal_split!D$3 * 0.01</f>
        <v>53.629416702413074</v>
      </c>
      <c r="O68" s="206">
        <f>INDEX($A$61:$H$74,MATCH($L68,$B$61:$B$74,0),MATCH($M$60,$A$61:$H$61,0))*고양시_Modal_split!E$3 * 0.01</f>
        <v>6.4884410171535265</v>
      </c>
      <c r="P68" s="206">
        <f>INDEX($A$61:$H$74,MATCH($L68,$B$61:$B$74,0),MATCH($M$60,$A$61:$H$61,0))*고양시_Modal_split!F$3 * 0.01</f>
        <v>10.456766981950411</v>
      </c>
      <c r="Q68" s="206">
        <f>INDEX($A$61:$H$74,MATCH($L68,$B$61:$B$74,0),MATCH($M$60,$A$61:$H$61,0))*고양시_Modal_split!G$3 * 0.01</f>
        <v>1.0490976688543487</v>
      </c>
      <c r="R68" s="206">
        <f>INDEX($A$61:$H$74,MATCH($L68,$B$61:$B$74,0),MATCH($M$60,$A$61:$H$61,0))*고양시_Modal_split!H$3 * 0.01</f>
        <v>1.140323553102553E-2</v>
      </c>
      <c r="S68" s="206">
        <f>INDEX($A$61:$H$74,MATCH($L68,$B$61:$B$74,0),MATCH($M$60,$A$61:$H$61,0))*고양시_Modal_split!I$3 * 0.01</f>
        <v>3.1700994776250973</v>
      </c>
      <c r="T68" s="206">
        <f>INDEX($A$61:$H$74,MATCH($L68,$B$61:$B$74,0),MATCH($M$60,$A$61:$H$61,0))*고양시_Modal_split!J$3 * 0.01</f>
        <v>34.711448956441721</v>
      </c>
      <c r="U68" s="206">
        <f>INDEX($A$61:$H$74,MATCH($L68,$B$61:$B$74,0),MATCH($M$60,$A$61:$H$61,0))*고양시_Modal_split!K$3 * 0.01</f>
        <v>0.17104853296538294</v>
      </c>
      <c r="V68" s="206">
        <f>INDEX($A$61:$H$74,MATCH($L68,$B$61:$B$74,0),MATCH($M$60,$A$61:$H$61,0))*고양시_Modal_split!L$3 * 0.01</f>
        <v>3.4437771303697104</v>
      </c>
      <c r="W68" s="206">
        <f>INDEX($A$61:$H$74,MATCH($L68,$B$61:$B$74,0),MATCH($M$60,$A$61:$H$61,0))*고양시_Modal_split!M$3 * 0.01</f>
        <v>0.26227441721358719</v>
      </c>
      <c r="X68" s="206">
        <f>INDEX($A$61:$H$74,MATCH($L68,$B$61:$B$74,0),MATCH($M$60,$A$61:$H$61,0))*고양시_Modal_split!N$3 * 0.01</f>
        <v>0.11403235531025532</v>
      </c>
      <c r="Y68" s="206">
        <f>INDEX($A$61:$H$74,MATCH($L68,$B$61:$B$74,0),MATCH($M$60,$A$61:$H$61,0))*고양시_Modal_split!O$3 * 0.01</f>
        <v>0.20525823955845954</v>
      </c>
      <c r="Z68" s="209">
        <f>INDEX($A$61:$H$74,MATCH($L68,$B$61:$B$74,0),MATCH($M$60,$A$61:$H$61,0))*고양시_Modal_split!P$3 * 0.01</f>
        <v>114.03235531025531</v>
      </c>
      <c r="AA68" s="207">
        <f>INDEX($A$61:$H$74,MATCH($L68,$B$61:$B$74,0),MATCH($AA$60,$A$61:$H$61,0))*고양시_Modal_split!C$3 * 0.01</f>
        <v>2.4828462444106556</v>
      </c>
      <c r="AB68" s="207">
        <f>INDEX($A$61:$H$74,MATCH($L68,$B$61:$B$74,0),MATCH($AA$60,$A$61:$H$61,0))*고양시_Modal_split!D$3 * 0.01</f>
        <v>417.02949598083273</v>
      </c>
      <c r="AC68" s="207">
        <f>INDEX($A$61:$H$74,MATCH($L68,$B$61:$B$74,0),MATCH($AA$60,$A$61:$H$61,0))*고양시_Modal_split!E$3 * 0.01</f>
        <v>50.454982609630825</v>
      </c>
      <c r="AD68" s="207">
        <f>INDEX($A$61:$H$74,MATCH($L68,$B$61:$B$74,0),MATCH($AA$60,$A$61:$H$61,0))*고양시_Modal_split!F$3 * 0.01</f>
        <v>81.313214504448993</v>
      </c>
      <c r="AE68" s="207">
        <f>INDEX($A$61:$H$74,MATCH($L68,$B$61:$B$74,0),MATCH($AA$60,$A$61:$H$61,0))*고양시_Modal_split!G$3 * 0.01</f>
        <v>8.1579233744921549</v>
      </c>
      <c r="AF68" s="207">
        <f>INDEX($A$61:$H$74,MATCH($L68,$B$61:$B$74,0),MATCH($AA$60,$A$61:$H$61,0))*고양시_Modal_split!H$3 * 0.01</f>
        <v>8.8673080157523426E-2</v>
      </c>
      <c r="AG68" s="207">
        <f>INDEX($A$61:$H$74,MATCH($L68,$B$61:$B$74,0),MATCH($AA$60,$A$61:$H$61,0))*고양시_Modal_split!I$3 * 0.01</f>
        <v>24.651116283791513</v>
      </c>
      <c r="AH68" s="207">
        <f>INDEX($A$61:$H$74,MATCH($L68,$B$61:$B$74,0),MATCH($AA$60,$A$61:$H$61,0))*고양시_Modal_split!J$3 * 0.01</f>
        <v>269.92085599950133</v>
      </c>
      <c r="AI68" s="207">
        <f>INDEX($A$61:$H$74,MATCH($L68,$B$61:$B$74,0),MATCH($AA$60,$A$61:$H$61,0))*고양시_Modal_split!K$3 * 0.01</f>
        <v>1.3300962023628515</v>
      </c>
      <c r="AJ68" s="207">
        <f>INDEX($A$61:$H$74,MATCH($L68,$B$61:$B$74,0),MATCH($AA$60,$A$61:$H$61,0))*고양시_Modal_split!L$3 * 0.01</f>
        <v>26.779270207572075</v>
      </c>
      <c r="AK68" s="207">
        <f>INDEX($A$61:$H$74,MATCH($L68,$B$61:$B$74,0),MATCH($AA$60,$A$61:$H$61,0))*고양시_Modal_split!M$3 * 0.01</f>
        <v>2.0394808436230387</v>
      </c>
      <c r="AL68" s="207">
        <f>INDEX($A$61:$H$74,MATCH($L68,$B$61:$B$74,0),MATCH($AA$60,$A$61:$H$61,0))*고양시_Modal_split!N$3 * 0.01</f>
        <v>0.88673080157523432</v>
      </c>
      <c r="AM68" s="207">
        <f>INDEX($A$61:$H$74,MATCH($L68,$B$61:$B$74,0),MATCH($AA$60,$A$61:$H$61,0))*고양시_Modal_split!O$3 * 0.01</f>
        <v>1.5961154428354218</v>
      </c>
      <c r="AN68" s="207">
        <f>INDEX($A$61:$H$74,MATCH($L68,$B$61:$B$74,0),MATCH($AA$60,$A$61:$H$61,0))*고양시_Modal_split!P$3 * 0.01</f>
        <v>886.73080157523441</v>
      </c>
      <c r="AO68" s="303">
        <f>INDEX($A$61:$H$74,MATCH($L68,$B$61:$B$74,0),MATCH($AO$60,$A$61:$H$61,0))*고양시_Modal_split!C$3 * 0.01</f>
        <v>0.11005303647718229</v>
      </c>
      <c r="AP68" s="303">
        <f>INDEX($A$61:$H$74,MATCH($L68,$B$61:$B$74,0),MATCH($AO$60,$A$61:$H$61,0))*고양시_Modal_split!D$3 * 0.01</f>
        <v>18.484979662578155</v>
      </c>
      <c r="AQ68" s="303">
        <f>INDEX($A$61:$H$74,MATCH($L68,$B$61:$B$74,0),MATCH($AO$60,$A$61:$H$61,0))*고양시_Modal_split!E$3 * 0.01</f>
        <v>2.236434919839883</v>
      </c>
      <c r="AR68" s="303">
        <f>INDEX($A$61:$H$74,MATCH($L68,$B$61:$B$74,0),MATCH($AO$60,$A$61:$H$61,0))*고양시_Modal_split!F$3 * 0.01</f>
        <v>3.6042369446277203</v>
      </c>
      <c r="AS68" s="303">
        <f>INDEX($A$61:$H$74,MATCH($L68,$B$61:$B$74,0),MATCH($AO$60,$A$61:$H$61,0))*고양시_Modal_split!G$3 * 0.01</f>
        <v>0.36160283413931327</v>
      </c>
      <c r="AT68" s="303">
        <f>INDEX($A$61:$H$74,MATCH($L68,$B$61:$B$74,0),MATCH($AO$60,$A$61:$H$61,0))*고양시_Modal_split!H$3 * 0.01</f>
        <v>3.9304655884707966E-3</v>
      </c>
      <c r="AU68" s="303">
        <f>INDEX($A$61:$H$74,MATCH($L68,$B$61:$B$74,0),MATCH($AO$60,$A$61:$H$61,0))*고양시_Modal_split!I$3 * 0.01</f>
        <v>1.0926694335948812</v>
      </c>
      <c r="AV68" s="303">
        <f>INDEX($A$61:$H$74,MATCH($L68,$B$61:$B$74,0),MATCH($AO$60,$A$61:$H$61,0))*고양시_Modal_split!J$3 * 0.01</f>
        <v>11.964337251305103</v>
      </c>
      <c r="AW68" s="303">
        <f>INDEX($A$61:$H$74,MATCH($L68,$B$61:$B$74,0),MATCH($AO$60,$A$61:$H$61,0))*고양시_Modal_split!K$3 * 0.01</f>
        <v>5.8956983827061944E-2</v>
      </c>
      <c r="AX68" s="303">
        <f>INDEX($A$61:$H$74,MATCH($L68,$B$61:$B$74,0),MATCH($AO$60,$A$61:$H$61,0))*고양시_Modal_split!L$3 * 0.01</f>
        <v>1.1870006077181805</v>
      </c>
      <c r="AY68" s="303">
        <f>INDEX($A$61:$H$74,MATCH($L68,$B$61:$B$74,0),MATCH($AO$60,$A$61:$H$61,0))*고양시_Modal_split!M$3 * 0.01</f>
        <v>9.0400708534828317E-2</v>
      </c>
      <c r="AZ68" s="303">
        <f>INDEX($A$61:$H$74,MATCH($L68,$B$61:$B$74,0),MATCH($AO$60,$A$61:$H$61,0))*고양시_Modal_split!N$3 * 0.01</f>
        <v>3.9304655884707967E-2</v>
      </c>
      <c r="BA68" s="207">
        <f>INDEX($A$61:$H$74,MATCH($L68,$B$61:$B$74,0),MATCH($AO$60,$A$61:$H$61,0))*고양시_Modal_split!O$3 * 0.01</f>
        <v>7.0748380592474333E-2</v>
      </c>
      <c r="BB68" s="207">
        <f>INDEX($A$61:$H$74,MATCH($L68,$B$61:$B$74,0),MATCH($AO$60,$A$61:$H$61,0))*고양시_Modal_split!P$3 * 0.01</f>
        <v>39.304655884707962</v>
      </c>
      <c r="BC68" s="207">
        <f>INDEX($A$61:$H$74,MATCH($L68,$B$61:$B$74,0),MATCH($BC$60,$A$61:$H$61,0))*고양시_Modal_split!C$3 * 0.01</f>
        <v>2.9844891248049463E-4</v>
      </c>
      <c r="BD68" s="207">
        <f>INDEX($A$61:$H$74,MATCH($L68,$B$61:$B$74,0),MATCH($BC$60,$A$61:$H$61,0))*고양시_Modal_split!D$3 * 0.01</f>
        <v>5.0128758406991658E-2</v>
      </c>
      <c r="BE68" s="207">
        <f>INDEX($A$61:$H$74,MATCH($L68,$B$61:$B$74,0),MATCH($BC$60,$A$61:$H$61,0))*고양시_Modal_split!E$3 * 0.01</f>
        <v>6.0649082571929084E-3</v>
      </c>
      <c r="BF68" s="207">
        <f>INDEX($A$61:$H$74,MATCH($L68,$B$61:$B$74,0),MATCH($BC$60,$A$61:$H$61,0))*고양시_Modal_split!F$3 * 0.01</f>
        <v>9.7742018837362003E-3</v>
      </c>
      <c r="BG68" s="207">
        <f>INDEX($A$61:$H$74,MATCH($L68,$B$61:$B$74,0),MATCH($BC$60,$A$61:$H$61,0))*고양시_Modal_split!G$3 * 0.01</f>
        <v>9.8061785529305386E-4</v>
      </c>
      <c r="BH68" s="207">
        <f>INDEX($A$61:$H$74,MATCH($L68,$B$61:$B$74,0),MATCH($BC$60,$A$61:$H$61,0))*고양시_Modal_split!H$3 * 0.01</f>
        <v>1.0658889731446237E-5</v>
      </c>
      <c r="BI68" s="207">
        <f>INDEX($A$61:$H$74,MATCH($L68,$B$61:$B$74,0),MATCH($BC$60,$A$61:$H$61,0))*고양시_Modal_split!I$3 * 0.01</f>
        <v>2.9631713453420541E-3</v>
      </c>
      <c r="BJ68" s="207">
        <f>INDEX($A$61:$H$74,MATCH($L68,$B$61:$B$74,0),MATCH($BC$60,$A$61:$H$61,0))*고양시_Modal_split!J$3 * 0.01</f>
        <v>3.2445660342522345E-2</v>
      </c>
      <c r="BK68" s="207">
        <f>INDEX($A$61:$H$74,MATCH($L68,$B$61:$B$74,0),MATCH($BC$60,$A$61:$H$61,0))*고양시_Modal_split!K$3 * 0.01</f>
        <v>1.5988334597169356E-4</v>
      </c>
      <c r="BL68" s="207">
        <f>INDEX($A$61:$H$74,MATCH($L68,$B$61:$B$74,0),MATCH($BC$60,$A$61:$H$61,0))*고양시_Modal_split!L$3 * 0.01</f>
        <v>3.2189846988967636E-3</v>
      </c>
      <c r="BM68" s="207">
        <f>INDEX($A$61:$H$74,MATCH($L68,$B$61:$B$74,0),MATCH($BC$60,$A$61:$H$61,0))*고양시_Modal_split!M$3 * 0.01</f>
        <v>2.4515446382326347E-4</v>
      </c>
      <c r="BN68" s="207">
        <f>INDEX($A$61:$H$74,MATCH($L68,$B$61:$B$74,0),MATCH($BC$60,$A$61:$H$61,0))*고양시_Modal_split!N$3 * 0.01</f>
        <v>1.0658889731446239E-4</v>
      </c>
      <c r="BO68" s="207">
        <f>INDEX($A$61:$H$74,MATCH($L68,$B$61:$B$74,0),MATCH($BC$60,$A$61:$H$61,0))*고양시_Modal_split!O$3 * 0.01</f>
        <v>1.9186001516603227E-4</v>
      </c>
      <c r="BP68" s="207">
        <f>INDEX($A$61:$H$74,MATCH($L68,$B$61:$B$74,0),MATCH($BC$60,$A$61:$H$61,0))*고양시_Modal_split!P$3 * 0.01</f>
        <v>0.10658889731446237</v>
      </c>
      <c r="BQ68" s="207">
        <f>INDEX($A$61:$H$74,MATCH($L68,$B$61:$B$74,0),MATCH($BQ$60,$A$61:$H$61,0))*고양시_Modal_split!C$3 * 0.01</f>
        <v>8.4560525202806869E-4</v>
      </c>
      <c r="BR68" s="207">
        <f>INDEX($A$61:$H$74,MATCH($L68,$B$61:$B$74,0),MATCH($BQ$60,$A$61:$H$61,0))*고양시_Modal_split!D$3 * 0.01</f>
        <v>0.14203148215314312</v>
      </c>
      <c r="BS68" s="207">
        <f>INDEX($A$61:$H$74,MATCH($L68,$B$61:$B$74,0),MATCH($BQ$60,$A$61:$H$61,0))*고양시_Modal_split!E$3 * 0.01</f>
        <v>1.7183906728713252E-2</v>
      </c>
      <c r="BT68" s="207">
        <f>INDEX($A$61:$H$74,MATCH($L68,$B$61:$B$74,0),MATCH($BQ$60,$A$61:$H$61,0))*고양시_Modal_split!F$3 * 0.01</f>
        <v>2.7693572003919253E-2</v>
      </c>
      <c r="BU68" s="207">
        <f>INDEX($A$61:$H$74,MATCH($L68,$B$61:$B$74,0),MATCH($BQ$60,$A$61:$H$61,0))*고양시_Modal_split!G$3 * 0.01</f>
        <v>2.7784172566636539E-3</v>
      </c>
      <c r="BV68" s="207">
        <f>INDEX($A$61:$H$74,MATCH($L68,$B$61:$B$74,0),MATCH($BQ$60,$A$61:$H$61,0))*고양시_Modal_split!H$3 * 0.01</f>
        <v>3.0200187572431026E-5</v>
      </c>
      <c r="BW68" s="207">
        <f>INDEX($A$61:$H$74,MATCH($L68,$B$61:$B$74,0),MATCH($BQ$60,$A$61:$H$61,0))*고양시_Modal_split!I$3 * 0.01</f>
        <v>8.3956521451358252E-3</v>
      </c>
      <c r="BX68" s="207">
        <f>INDEX($A$61:$H$74,MATCH($L68,$B$61:$B$74,0),MATCH($BQ$60,$A$61:$H$61,0))*고양시_Modal_split!J$3 * 0.01</f>
        <v>9.192937097048004E-2</v>
      </c>
      <c r="BY68" s="207">
        <f>INDEX($A$61:$H$74,MATCH($L68,$B$61:$B$74,0),MATCH($BQ$60,$A$61:$H$61,0))*고양시_Modal_split!K$3 * 0.01</f>
        <v>4.5300281358646533E-4</v>
      </c>
      <c r="BZ68" s="207">
        <f>INDEX($A$61:$H$74,MATCH($L68,$B$61:$B$74,0),MATCH($BQ$60,$A$61:$H$61,0))*고양시_Modal_split!L$3 * 0.01</f>
        <v>9.1204566468741696E-3</v>
      </c>
      <c r="CA68" s="207">
        <f>INDEX($A$61:$H$74,MATCH($L68,$B$61:$B$74,0),MATCH($BQ$60,$A$61:$H$61,0))*고양시_Modal_split!M$3 * 0.01</f>
        <v>6.9460431416591348E-4</v>
      </c>
      <c r="CB68" s="207">
        <f>INDEX($A$61:$H$74,MATCH($L68,$B$61:$B$74,0),MATCH($BQ$60,$A$61:$H$61,0))*고양시_Modal_split!N$3 * 0.01</f>
        <v>3.0200187572431027E-4</v>
      </c>
      <c r="CC68" s="207">
        <f>INDEX($A$61:$H$74,MATCH($L68,$B$61:$B$74,0),MATCH($BQ$60,$A$61:$H$61,0))*고양시_Modal_split!O$3 * 0.01</f>
        <v>5.4360337630375848E-4</v>
      </c>
      <c r="CD68" s="207">
        <f>INDEX($A$61:$H$74,MATCH($L68,$B$61:$B$74,0),MATCH($BQ$60,$A$61:$H$61,0))*고양시_Modal_split!P$3 * 0.01</f>
        <v>0.30200187572431025</v>
      </c>
      <c r="CE68" s="304">
        <f t="shared" si="31"/>
        <v>2.9133339299210612</v>
      </c>
      <c r="CF68" s="304">
        <f t="shared" si="13"/>
        <v>489.33605258638408</v>
      </c>
      <c r="CG68" s="304">
        <f t="shared" si="14"/>
        <v>59.203107361610137</v>
      </c>
      <c r="CH68" s="304">
        <f t="shared" si="15"/>
        <v>95.411686204914773</v>
      </c>
      <c r="CI68" s="304">
        <f t="shared" si="16"/>
        <v>9.5723829125977744</v>
      </c>
      <c r="CJ68" s="304">
        <f t="shared" si="17"/>
        <v>0.10404764035432364</v>
      </c>
      <c r="CK68" s="304">
        <f t="shared" si="18"/>
        <v>28.925244018501971</v>
      </c>
      <c r="CL68" s="304">
        <f t="shared" si="19"/>
        <v>316.72101723856116</v>
      </c>
      <c r="CM68" s="304">
        <f t="shared" si="20"/>
        <v>1.5607146053148548</v>
      </c>
      <c r="CN68" s="304">
        <f t="shared" si="21"/>
        <v>31.422387387005735</v>
      </c>
      <c r="CO68" s="304">
        <f t="shared" si="22"/>
        <v>2.3930957281494436</v>
      </c>
      <c r="CP68" s="304">
        <f t="shared" si="23"/>
        <v>1.0404764035432361</v>
      </c>
      <c r="CQ68" s="304">
        <f t="shared" si="24"/>
        <v>1.8728575263778253</v>
      </c>
      <c r="CR68" s="304">
        <f t="shared" si="25"/>
        <v>1040.4764035432363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47.883407770011672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3.9608320705194621E-4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0.11011113156044103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3.0748010092586697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295.76559998640619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3.0799958373575347E-3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0.85623884278539475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18.992390218136226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14.219215125060119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1.3652190303823538E-4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3.7953089044629428E-2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0.91307739055244652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3.6859381181611514E-2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3.7022888959521492E-7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1.0292363130746975E-4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2.3669005138946789E-3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0.11272339853424057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1.0489818538531097E-6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2.9161695537116447E-4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7.2384576562493407E-3</v>
      </c>
      <c r="DR68" s="270">
        <f t="shared" si="33"/>
        <v>358.01780566119385</v>
      </c>
      <c r="DS68" s="270">
        <f t="shared" si="26"/>
        <v>3.6140201581911645E-3</v>
      </c>
      <c r="DT68" s="270">
        <f t="shared" si="27"/>
        <v>1.0046976039771438</v>
      </c>
      <c r="DU68" s="270">
        <f t="shared" si="28"/>
        <v>22.989873976117487</v>
      </c>
      <c r="DW68" s="278" t="s">
        <v>167</v>
      </c>
      <c r="DX68" s="278" t="s">
        <v>167</v>
      </c>
      <c r="DY68" s="281">
        <f t="shared" si="41"/>
        <v>381.00767963731136</v>
      </c>
      <c r="DZ68" s="281">
        <f t="shared" si="42"/>
        <v>1.0083116241353349</v>
      </c>
      <c r="EB68" s="278" t="s">
        <v>168</v>
      </c>
      <c r="EC68" s="278" t="s">
        <v>168</v>
      </c>
      <c r="ED68" s="281">
        <f>DY69</f>
        <v>1446.8766554370497</v>
      </c>
      <c r="EE68" s="281">
        <f t="shared" ref="EE68:EE73" si="44">DZ69</f>
        <v>3.8290633715204656</v>
      </c>
      <c r="EK68" s="420" t="s">
        <v>168</v>
      </c>
      <c r="EL68" s="420" t="s">
        <v>168</v>
      </c>
      <c r="EM68" s="420" t="s">
        <v>569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527.0183742155217</v>
      </c>
      <c r="ER68" s="422">
        <f t="shared" si="38"/>
        <v>1.3947192701214455</v>
      </c>
      <c r="ES68">
        <v>0</v>
      </c>
      <c r="EU68" s="306" t="s">
        <v>168</v>
      </c>
      <c r="EV68" s="306" t="s">
        <v>168</v>
      </c>
      <c r="EW68" s="306" t="s">
        <v>569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527.0183742155217</v>
      </c>
      <c r="FB68" s="308">
        <f t="shared" si="30"/>
        <v>1.3947192701214455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$L36*KTDB_TripDistribution_2050!L$12</f>
        <v>433.03786690066039</v>
      </c>
      <c r="D69" s="201">
        <f>$L36*KTDB_TripDistribution_2050!M$12</f>
        <v>3367.360200396728</v>
      </c>
      <c r="E69" s="201">
        <f>$L36*KTDB_TripDistribution_2050!N$12</f>
        <v>149.25942989838185</v>
      </c>
      <c r="F69" s="201">
        <f>$L36*KTDB_TripDistribution_2050!O$12</f>
        <v>0.40477133531764609</v>
      </c>
      <c r="G69" s="201">
        <f>$L36*KTDB_TripDistribution_2050!P$12</f>
        <v>1.1468521167333314</v>
      </c>
      <c r="H69" s="201">
        <f>$L36*KTDB_TripDistribution_2050!Q$12</f>
        <v>3951.2091206478208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1.2125060273218491</v>
      </c>
      <c r="N69" s="206">
        <f>INDEX($A$61:$H$74,MATCH($L69,$B$61:$B$74,0),MATCH($M$60,$A$61:$H$61,0))*고양시_Modal_split!D$3 * 0.01</f>
        <v>203.65770880338059</v>
      </c>
      <c r="O69" s="206">
        <f>INDEX($A$61:$H$74,MATCH($L69,$B$61:$B$74,0),MATCH($M$60,$A$61:$H$61,0))*고양시_Modal_split!E$3 * 0.01</f>
        <v>24.639854626647576</v>
      </c>
      <c r="P69" s="206">
        <f>INDEX($A$61:$H$74,MATCH($L69,$B$61:$B$74,0),MATCH($M$60,$A$61:$H$61,0))*고양시_Modal_split!F$3 * 0.01</f>
        <v>39.709572394790555</v>
      </c>
      <c r="Q69" s="206">
        <f>INDEX($A$61:$H$74,MATCH($L69,$B$61:$B$74,0),MATCH($M$60,$A$61:$H$61,0))*고양시_Modal_split!G$3 * 0.01</f>
        <v>3.9839483754860754</v>
      </c>
      <c r="R69" s="206">
        <f>INDEX($A$61:$H$74,MATCH($L69,$B$61:$B$74,0),MATCH($M$60,$A$61:$H$61,0))*고양시_Modal_split!H$3 * 0.01</f>
        <v>4.3303786690066043E-2</v>
      </c>
      <c r="S69" s="206">
        <f>INDEX($A$61:$H$74,MATCH($L69,$B$61:$B$74,0),MATCH($M$60,$A$61:$H$61,0))*고양시_Modal_split!I$3 * 0.01</f>
        <v>12.038452699838359</v>
      </c>
      <c r="T69" s="206">
        <f>INDEX($A$61:$H$74,MATCH($L69,$B$61:$B$74,0),MATCH($M$60,$A$61:$H$61,0))*고양시_Modal_split!J$3 * 0.01</f>
        <v>131.81672668456105</v>
      </c>
      <c r="U69" s="206">
        <f>INDEX($A$61:$H$74,MATCH($L69,$B$61:$B$74,0),MATCH($M$60,$A$61:$H$61,0))*고양시_Modal_split!K$3 * 0.01</f>
        <v>0.6495568003509905</v>
      </c>
      <c r="V69" s="206">
        <f>INDEX($A$61:$H$74,MATCH($L69,$B$61:$B$74,0),MATCH($M$60,$A$61:$H$61,0))*고양시_Modal_split!L$3 * 0.01</f>
        <v>13.077743580399945</v>
      </c>
      <c r="W69" s="206">
        <f>INDEX($A$61:$H$74,MATCH($L69,$B$61:$B$74,0),MATCH($M$60,$A$61:$H$61,0))*고양시_Modal_split!M$3 * 0.01</f>
        <v>0.99598709387151885</v>
      </c>
      <c r="X69" s="206">
        <f>INDEX($A$61:$H$74,MATCH($L69,$B$61:$B$74,0),MATCH($M$60,$A$61:$H$61,0))*고양시_Modal_split!N$3 * 0.01</f>
        <v>0.43303786690066043</v>
      </c>
      <c r="Y69" s="206">
        <f>INDEX($A$61:$H$74,MATCH($L69,$B$61:$B$74,0),MATCH($M$60,$A$61:$H$61,0))*고양시_Modal_split!O$3 * 0.01</f>
        <v>0.77946816042118872</v>
      </c>
      <c r="Z69" s="209">
        <f>INDEX($A$61:$H$74,MATCH($L69,$B$61:$B$74,0),MATCH($M$60,$A$61:$H$61,0))*고양시_Modal_split!P$3 * 0.01</f>
        <v>433.03786690066039</v>
      </c>
      <c r="AA69" s="207">
        <f>INDEX($A$61:$H$74,MATCH($L69,$B$61:$B$74,0),MATCH($AA$60,$A$61:$H$61,0))*고양시_Modal_split!C$3 * 0.01</f>
        <v>9.4286085611108383</v>
      </c>
      <c r="AB69" s="207">
        <f>INDEX($A$61:$H$74,MATCH($L69,$B$61:$B$74,0),MATCH($AA$60,$A$61:$H$61,0))*고양시_Modal_split!D$3 * 0.01</f>
        <v>1583.6695022465813</v>
      </c>
      <c r="AC69" s="207">
        <f>INDEX($A$61:$H$74,MATCH($L69,$B$61:$B$74,0),MATCH($AA$60,$A$61:$H$61,0))*고양시_Modal_split!E$3 * 0.01</f>
        <v>191.6027954025738</v>
      </c>
      <c r="AD69" s="207">
        <f>INDEX($A$61:$H$74,MATCH($L69,$B$61:$B$74,0),MATCH($AA$60,$A$61:$H$61,0))*고양시_Modal_split!F$3 * 0.01</f>
        <v>308.78693037637998</v>
      </c>
      <c r="AE69" s="207">
        <f>INDEX($A$61:$H$74,MATCH($L69,$B$61:$B$74,0),MATCH($AA$60,$A$61:$H$61,0))*고양시_Modal_split!G$3 * 0.01</f>
        <v>30.979713843649897</v>
      </c>
      <c r="AF69" s="207">
        <f>INDEX($A$61:$H$74,MATCH($L69,$B$61:$B$74,0),MATCH($AA$60,$A$61:$H$61,0))*고양시_Modal_split!H$3 * 0.01</f>
        <v>0.33673602003967285</v>
      </c>
      <c r="AG69" s="207">
        <f>INDEX($A$61:$H$74,MATCH($L69,$B$61:$B$74,0),MATCH($AA$60,$A$61:$H$61,0))*고양시_Modal_split!I$3 * 0.01</f>
        <v>93.61261357102903</v>
      </c>
      <c r="AH69" s="207">
        <f>INDEX($A$61:$H$74,MATCH($L69,$B$61:$B$74,0),MATCH($AA$60,$A$61:$H$61,0))*고양시_Modal_split!J$3 * 0.01</f>
        <v>1025.0244450007642</v>
      </c>
      <c r="AI69" s="207">
        <f>INDEX($A$61:$H$74,MATCH($L69,$B$61:$B$74,0),MATCH($AA$60,$A$61:$H$61,0))*고양시_Modal_split!K$3 * 0.01</f>
        <v>5.0510403005950915</v>
      </c>
      <c r="AJ69" s="207">
        <f>INDEX($A$61:$H$74,MATCH($L69,$B$61:$B$74,0),MATCH($AA$60,$A$61:$H$61,0))*고양시_Modal_split!L$3 * 0.01</f>
        <v>101.69427805198119</v>
      </c>
      <c r="AK69" s="207">
        <f>INDEX($A$61:$H$74,MATCH($L69,$B$61:$B$74,0),MATCH($AA$60,$A$61:$H$61,0))*고양시_Modal_split!M$3 * 0.01</f>
        <v>7.7449284609124742</v>
      </c>
      <c r="AL69" s="207">
        <f>INDEX($A$61:$H$74,MATCH($L69,$B$61:$B$74,0),MATCH($AA$60,$A$61:$H$61,0))*고양시_Modal_split!N$3 * 0.01</f>
        <v>3.3673602003967282</v>
      </c>
      <c r="AM69" s="207">
        <f>INDEX($A$61:$H$74,MATCH($L69,$B$61:$B$74,0),MATCH($AA$60,$A$61:$H$61,0))*고양시_Modal_split!O$3 * 0.01</f>
        <v>6.0612483607141101</v>
      </c>
      <c r="AN69" s="207">
        <f>INDEX($A$61:$H$74,MATCH($L69,$B$61:$B$74,0),MATCH($AA$60,$A$61:$H$61,0))*고양시_Modal_split!P$3 * 0.01</f>
        <v>3367.360200396728</v>
      </c>
      <c r="AO69" s="303">
        <f>INDEX($A$61:$H$74,MATCH($L69,$B$61:$B$74,0),MATCH($AO$60,$A$61:$H$61,0))*고양시_Modal_split!C$3 * 0.01</f>
        <v>0.41792640371546919</v>
      </c>
      <c r="AP69" s="303">
        <f>INDEX($A$61:$H$74,MATCH($L69,$B$61:$B$74,0),MATCH($AO$60,$A$61:$H$61,0))*고양시_Modal_split!D$3 * 0.01</f>
        <v>70.196709881208989</v>
      </c>
      <c r="AQ69" s="303">
        <f>INDEX($A$61:$H$74,MATCH($L69,$B$61:$B$74,0),MATCH($AO$60,$A$61:$H$61,0))*고양시_Modal_split!E$3 * 0.01</f>
        <v>8.4928615612179268</v>
      </c>
      <c r="AR69" s="303">
        <f>INDEX($A$61:$H$74,MATCH($L69,$B$61:$B$74,0),MATCH($AO$60,$A$61:$H$61,0))*고양시_Modal_split!F$3 * 0.01</f>
        <v>13.687089721681616</v>
      </c>
      <c r="AS69" s="303">
        <f>INDEX($A$61:$H$74,MATCH($L69,$B$61:$B$74,0),MATCH($AO$60,$A$61:$H$61,0))*고양시_Modal_split!G$3 * 0.01</f>
        <v>1.3731867550651129</v>
      </c>
      <c r="AT69" s="303">
        <f>INDEX($A$61:$H$74,MATCH($L69,$B$61:$B$74,0),MATCH($AO$60,$A$61:$H$61,0))*고양시_Modal_split!H$3 * 0.01</f>
        <v>1.4925942989838186E-2</v>
      </c>
      <c r="AU69" s="303">
        <f>INDEX($A$61:$H$74,MATCH($L69,$B$61:$B$74,0),MATCH($AO$60,$A$61:$H$61,0))*고양시_Modal_split!I$3 * 0.01</f>
        <v>4.1494121511750155</v>
      </c>
      <c r="AV69" s="303">
        <f>INDEX($A$61:$H$74,MATCH($L69,$B$61:$B$74,0),MATCH($AO$60,$A$61:$H$61,0))*고양시_Modal_split!J$3 * 0.01</f>
        <v>45.434570461067445</v>
      </c>
      <c r="AW69" s="303">
        <f>INDEX($A$61:$H$74,MATCH($L69,$B$61:$B$74,0),MATCH($AO$60,$A$61:$H$61,0))*고양시_Modal_split!K$3 * 0.01</f>
        <v>0.22388914484757277</v>
      </c>
      <c r="AX69" s="303">
        <f>INDEX($A$61:$H$74,MATCH($L69,$B$61:$B$74,0),MATCH($AO$60,$A$61:$H$61,0))*고양시_Modal_split!L$3 * 0.01</f>
        <v>4.5076347829311327</v>
      </c>
      <c r="AY69" s="303">
        <f>INDEX($A$61:$H$74,MATCH($L69,$B$61:$B$74,0),MATCH($AO$60,$A$61:$H$61,0))*고양시_Modal_split!M$3 * 0.01</f>
        <v>0.34329668876627822</v>
      </c>
      <c r="AZ69" s="303">
        <f>INDEX($A$61:$H$74,MATCH($L69,$B$61:$B$74,0),MATCH($AO$60,$A$61:$H$61,0))*고양시_Modal_split!N$3 * 0.01</f>
        <v>0.14925942989838187</v>
      </c>
      <c r="BA69" s="207">
        <f>INDEX($A$61:$H$74,MATCH($L69,$B$61:$B$74,0),MATCH($AO$60,$A$61:$H$61,0))*고양시_Modal_split!O$3 * 0.01</f>
        <v>0.26866697381708732</v>
      </c>
      <c r="BB69" s="207">
        <f>INDEX($A$61:$H$74,MATCH($L69,$B$61:$B$74,0),MATCH($AO$60,$A$61:$H$61,0))*고양시_Modal_split!P$3 * 0.01</f>
        <v>149.25942989838185</v>
      </c>
      <c r="BC69" s="207">
        <f>INDEX($A$61:$H$74,MATCH($L69,$B$61:$B$74,0),MATCH($BC$60,$A$61:$H$61,0))*고양시_Modal_split!C$3 * 0.01</f>
        <v>1.1333597388894089E-3</v>
      </c>
      <c r="BD69" s="207">
        <f>INDEX($A$61:$H$74,MATCH($L69,$B$61:$B$74,0),MATCH($BC$60,$A$61:$H$61,0))*고양시_Modal_split!D$3 * 0.01</f>
        <v>0.19036395899988898</v>
      </c>
      <c r="BE69" s="207">
        <f>INDEX($A$61:$H$74,MATCH($L69,$B$61:$B$74,0),MATCH($BC$60,$A$61:$H$61,0))*고양시_Modal_split!E$3 * 0.01</f>
        <v>2.303148897957406E-2</v>
      </c>
      <c r="BF69" s="207">
        <f>INDEX($A$61:$H$74,MATCH($L69,$B$61:$B$74,0),MATCH($BC$60,$A$61:$H$61,0))*고양시_Modal_split!F$3 * 0.01</f>
        <v>3.7117531448628144E-2</v>
      </c>
      <c r="BG69" s="207">
        <f>INDEX($A$61:$H$74,MATCH($L69,$B$61:$B$74,0),MATCH($BC$60,$A$61:$H$61,0))*고양시_Modal_split!G$3 * 0.01</f>
        <v>3.7238962849223439E-3</v>
      </c>
      <c r="BH69" s="207">
        <f>INDEX($A$61:$H$74,MATCH($L69,$B$61:$B$74,0),MATCH($BC$60,$A$61:$H$61,0))*고양시_Modal_split!H$3 * 0.01</f>
        <v>4.047713353176461E-5</v>
      </c>
      <c r="BI69" s="207">
        <f>INDEX($A$61:$H$74,MATCH($L69,$B$61:$B$74,0),MATCH($BC$60,$A$61:$H$61,0))*고양시_Modal_split!I$3 * 0.01</f>
        <v>1.1252643121830561E-2</v>
      </c>
      <c r="BJ69" s="207">
        <f>INDEX($A$61:$H$74,MATCH($L69,$B$61:$B$74,0),MATCH($BC$60,$A$61:$H$61,0))*고양시_Modal_split!J$3 * 0.01</f>
        <v>0.12321239447069149</v>
      </c>
      <c r="BK69" s="207">
        <f>INDEX($A$61:$H$74,MATCH($L69,$B$61:$B$74,0),MATCH($BC$60,$A$61:$H$61,0))*고양시_Modal_split!K$3 * 0.01</f>
        <v>6.071570029764691E-4</v>
      </c>
      <c r="BL69" s="207">
        <f>INDEX($A$61:$H$74,MATCH($L69,$B$61:$B$74,0),MATCH($BC$60,$A$61:$H$61,0))*고양시_Modal_split!L$3 * 0.01</f>
        <v>1.2224094326592912E-2</v>
      </c>
      <c r="BM69" s="207">
        <f>INDEX($A$61:$H$74,MATCH($L69,$B$61:$B$74,0),MATCH($BC$60,$A$61:$H$61,0))*고양시_Modal_split!M$3 * 0.01</f>
        <v>9.3097407123058599E-4</v>
      </c>
      <c r="BN69" s="207">
        <f>INDEX($A$61:$H$74,MATCH($L69,$B$61:$B$74,0),MATCH($BC$60,$A$61:$H$61,0))*고양시_Modal_split!N$3 * 0.01</f>
        <v>4.047713353176461E-4</v>
      </c>
      <c r="BO69" s="207">
        <f>INDEX($A$61:$H$74,MATCH($L69,$B$61:$B$74,0),MATCH($BC$60,$A$61:$H$61,0))*고양시_Modal_split!O$3 * 0.01</f>
        <v>7.2858840357176299E-4</v>
      </c>
      <c r="BP69" s="207">
        <f>INDEX($A$61:$H$74,MATCH($L69,$B$61:$B$74,0),MATCH($BC$60,$A$61:$H$61,0))*고양시_Modal_split!P$3 * 0.01</f>
        <v>0.40477133531764609</v>
      </c>
      <c r="BQ69" s="207">
        <f>INDEX($A$61:$H$74,MATCH($L69,$B$61:$B$74,0),MATCH($BQ$60,$A$61:$H$61,0))*고양시_Modal_split!C$3 * 0.01</f>
        <v>3.2111859268533277E-3</v>
      </c>
      <c r="BR69" s="207">
        <f>INDEX($A$61:$H$74,MATCH($L69,$B$61:$B$74,0),MATCH($BQ$60,$A$61:$H$61,0))*고양시_Modal_split!D$3 * 0.01</f>
        <v>0.53936455049968579</v>
      </c>
      <c r="BS69" s="207">
        <f>INDEX($A$61:$H$74,MATCH($L69,$B$61:$B$74,0),MATCH($BQ$60,$A$61:$H$61,0))*고양시_Modal_split!E$3 * 0.01</f>
        <v>6.5255885442126557E-2</v>
      </c>
      <c r="BT69" s="207">
        <f>INDEX($A$61:$H$74,MATCH($L69,$B$61:$B$74,0),MATCH($BQ$60,$A$61:$H$61,0))*고양시_Modal_split!F$3 * 0.01</f>
        <v>0.10516633910444649</v>
      </c>
      <c r="BU69" s="207">
        <f>INDEX($A$61:$H$74,MATCH($L69,$B$61:$B$74,0),MATCH($BQ$60,$A$61:$H$61,0))*고양시_Modal_split!G$3 * 0.01</f>
        <v>1.0551039473946649E-2</v>
      </c>
      <c r="BV69" s="207">
        <f>INDEX($A$61:$H$74,MATCH($L69,$B$61:$B$74,0),MATCH($BQ$60,$A$61:$H$61,0))*고양시_Modal_split!H$3 * 0.01</f>
        <v>1.1468521167333315E-4</v>
      </c>
      <c r="BW69" s="207">
        <f>INDEX($A$61:$H$74,MATCH($L69,$B$61:$B$74,0),MATCH($BQ$60,$A$61:$H$61,0))*고양시_Modal_split!I$3 * 0.01</f>
        <v>3.1882488845186616E-2</v>
      </c>
      <c r="BX69" s="207">
        <f>INDEX($A$61:$H$74,MATCH($L69,$B$61:$B$74,0),MATCH($BQ$60,$A$61:$H$61,0))*고양시_Modal_split!J$3 * 0.01</f>
        <v>0.3491017843336261</v>
      </c>
      <c r="BY69" s="207">
        <f>INDEX($A$61:$H$74,MATCH($L69,$B$61:$B$74,0),MATCH($BQ$60,$A$61:$H$61,0))*고양시_Modal_split!K$3 * 0.01</f>
        <v>1.7202781750999972E-3</v>
      </c>
      <c r="BZ69" s="207">
        <f>INDEX($A$61:$H$74,MATCH($L69,$B$61:$B$74,0),MATCH($BQ$60,$A$61:$H$61,0))*고양시_Modal_split!L$3 * 0.01</f>
        <v>3.4634933925346612E-2</v>
      </c>
      <c r="CA69" s="207">
        <f>INDEX($A$61:$H$74,MATCH($L69,$B$61:$B$74,0),MATCH($BQ$60,$A$61:$H$61,0))*고양시_Modal_split!M$3 * 0.01</f>
        <v>2.6377598684866623E-3</v>
      </c>
      <c r="CB69" s="207">
        <f>INDEX($A$61:$H$74,MATCH($L69,$B$61:$B$74,0),MATCH($BQ$60,$A$61:$H$61,0))*고양시_Modal_split!N$3 * 0.01</f>
        <v>1.1468521167333314E-3</v>
      </c>
      <c r="CC69" s="207">
        <f>INDEX($A$61:$H$74,MATCH($L69,$B$61:$B$74,0),MATCH($BQ$60,$A$61:$H$61,0))*고양시_Modal_split!O$3 * 0.01</f>
        <v>2.0643338101199965E-3</v>
      </c>
      <c r="CD69" s="207">
        <f>INDEX($A$61:$H$74,MATCH($L69,$B$61:$B$74,0),MATCH($BQ$60,$A$61:$H$61,0))*고양시_Modal_split!P$3 * 0.01</f>
        <v>1.1468521167333314</v>
      </c>
      <c r="CE69" s="304">
        <f t="shared" si="31"/>
        <v>11.063385537813899</v>
      </c>
      <c r="CF69" s="304">
        <f t="shared" si="13"/>
        <v>1858.2536494406702</v>
      </c>
      <c r="CG69" s="304">
        <f t="shared" si="14"/>
        <v>224.823798964861</v>
      </c>
      <c r="CH69" s="304">
        <f t="shared" si="15"/>
        <v>362.32587636340526</v>
      </c>
      <c r="CI69" s="304">
        <f t="shared" si="16"/>
        <v>36.351123909959952</v>
      </c>
      <c r="CJ69" s="304">
        <f t="shared" si="17"/>
        <v>0.39512091206478223</v>
      </c>
      <c r="CK69" s="304">
        <f t="shared" si="18"/>
        <v>109.84361355400942</v>
      </c>
      <c r="CL69" s="304">
        <f t="shared" si="19"/>
        <v>1202.7480563251972</v>
      </c>
      <c r="CM69" s="304">
        <f t="shared" si="20"/>
        <v>5.9268136809717307</v>
      </c>
      <c r="CN69" s="304">
        <f t="shared" si="21"/>
        <v>119.3265154435642</v>
      </c>
      <c r="CO69" s="304">
        <f t="shared" si="22"/>
        <v>9.087780977489988</v>
      </c>
      <c r="CP69" s="304">
        <f t="shared" si="23"/>
        <v>3.9512091206478215</v>
      </c>
      <c r="CQ69" s="304">
        <f t="shared" si="24"/>
        <v>7.1121764171660775</v>
      </c>
      <c r="CR69" s="304">
        <f t="shared" si="25"/>
        <v>3951.2091206478212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181.83724000301837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1.5041259704781536E-3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0.41814701979292668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11.676556768214235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1123.1698597493485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1.1696284127810798E-2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3.2515669875314011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72.123601455305817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53.997469139391526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5.1844192392630039E-4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0.14412685485151147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3.4674113714854866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0.13997349926462424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1.4059442004781039E-6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3.9085248773291289E-4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8.9883046519065521E-3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0.42806710357117922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3.9835085680212976E-6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1.1074153819099206E-3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2.7488042797894137E-2</v>
      </c>
      <c r="DR69" s="270">
        <f t="shared" si="33"/>
        <v>1359.5726094945944</v>
      </c>
      <c r="DS69" s="270">
        <f t="shared" si="26"/>
        <v>1.372424147498375E-2</v>
      </c>
      <c r="DT69" s="270">
        <f t="shared" si="27"/>
        <v>3.8153391300454818</v>
      </c>
      <c r="DU69" s="270">
        <f t="shared" si="28"/>
        <v>87.304045942455346</v>
      </c>
      <c r="DW69" s="278" t="s">
        <v>168</v>
      </c>
      <c r="DX69" s="278" t="s">
        <v>168</v>
      </c>
      <c r="DY69" s="281">
        <f t="shared" si="41"/>
        <v>1446.8766554370497</v>
      </c>
      <c r="DZ69" s="281">
        <f t="shared" si="42"/>
        <v>3.8290633715204656</v>
      </c>
      <c r="EB69" s="278" t="s">
        <v>47</v>
      </c>
      <c r="EC69" s="278" t="s">
        <v>47</v>
      </c>
      <c r="ED69" s="281">
        <f t="shared" ref="ED69:ED73" si="45">DY70</f>
        <v>219.94881245981384</v>
      </c>
      <c r="EE69" s="281">
        <f t="shared" si="44"/>
        <v>0.58207998465833244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302.30378723381364</v>
      </c>
      <c r="ER69" s="422">
        <f t="shared" si="38"/>
        <v>0.80002697840145909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302.30378723381364</v>
      </c>
      <c r="FB69" s="308">
        <f t="shared" si="30"/>
        <v>0.80002697840145909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$L37*KTDB_TripDistribution_2050!L$12</f>
        <v>65.828807325777703</v>
      </c>
      <c r="D70" s="201">
        <f>$L37*KTDB_TripDistribution_2050!M$12</f>
        <v>511.89358430693471</v>
      </c>
      <c r="E70" s="201">
        <f>$L37*KTDB_TripDistribution_2050!N$12</f>
        <v>22.689863874167855</v>
      </c>
      <c r="F70" s="201">
        <f>$L37*KTDB_TripDistribution_2050!O$12</f>
        <v>6.1531834235031529E-2</v>
      </c>
      <c r="G70" s="201">
        <f>$L37*KTDB_TripDistribution_2050!P$12</f>
        <v>0.17434019699925613</v>
      </c>
      <c r="H70" s="201">
        <f>$L37*KTDB_TripDistribution_2050!Q$12</f>
        <v>600.64812753811452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0.18432066051217758</v>
      </c>
      <c r="N70" s="206">
        <f>INDEX($A$61:$H$74,MATCH($L70,$B$61:$B$74,0),MATCH($M$60,$A$61:$H$61,0))*고양시_Modal_split!D$3 * 0.01</f>
        <v>30.959288085313258</v>
      </c>
      <c r="O70" s="206">
        <f>INDEX($A$61:$H$74,MATCH($L70,$B$61:$B$74,0),MATCH($M$60,$A$61:$H$61,0))*고양시_Modal_split!E$3 * 0.01</f>
        <v>3.7456591368367511</v>
      </c>
      <c r="P70" s="206">
        <f>INDEX($A$61:$H$74,MATCH($L70,$B$61:$B$74,0),MATCH($M$60,$A$61:$H$61,0))*고양시_Modal_split!F$3 * 0.01</f>
        <v>6.0365016317738149</v>
      </c>
      <c r="Q70" s="206">
        <f>INDEX($A$61:$H$74,MATCH($L70,$B$61:$B$74,0),MATCH($M$60,$A$61:$H$61,0))*고양시_Modal_split!G$3 * 0.01</f>
        <v>0.60562502739715485</v>
      </c>
      <c r="R70" s="206">
        <f>INDEX($A$61:$H$74,MATCH($L70,$B$61:$B$74,0),MATCH($M$60,$A$61:$H$61,0))*고양시_Modal_split!H$3 * 0.01</f>
        <v>6.5828807325777703E-3</v>
      </c>
      <c r="S70" s="206">
        <f>INDEX($A$61:$H$74,MATCH($L70,$B$61:$B$74,0),MATCH($M$60,$A$61:$H$61,0))*고양시_Modal_split!I$3 * 0.01</f>
        <v>1.8300408436566202</v>
      </c>
      <c r="T70" s="206">
        <f>INDEX($A$61:$H$74,MATCH($L70,$B$61:$B$74,0),MATCH($M$60,$A$61:$H$61,0))*고양시_Modal_split!J$3 * 0.01</f>
        <v>20.038288949966734</v>
      </c>
      <c r="U70" s="206">
        <f>INDEX($A$61:$H$74,MATCH($L70,$B$61:$B$74,0),MATCH($M$60,$A$61:$H$61,0))*고양시_Modal_split!K$3 * 0.01</f>
        <v>9.8743210988666563E-2</v>
      </c>
      <c r="V70" s="206">
        <f>INDEX($A$61:$H$74,MATCH($L70,$B$61:$B$74,0),MATCH($M$60,$A$61:$H$61,0))*고양시_Modal_split!L$3 * 0.01</f>
        <v>1.9880299812384865</v>
      </c>
      <c r="W70" s="206">
        <f>INDEX($A$61:$H$74,MATCH($L70,$B$61:$B$74,0),MATCH($M$60,$A$61:$H$61,0))*고양시_Modal_split!M$3 * 0.01</f>
        <v>0.15140625684928871</v>
      </c>
      <c r="X70" s="206">
        <f>INDEX($A$61:$H$74,MATCH($L70,$B$61:$B$74,0),MATCH($M$60,$A$61:$H$61,0))*고양시_Modal_split!N$3 * 0.01</f>
        <v>6.58288073257777E-2</v>
      </c>
      <c r="Y70" s="206">
        <f>INDEX($A$61:$H$74,MATCH($L70,$B$61:$B$74,0),MATCH($M$60,$A$61:$H$61,0))*고양시_Modal_split!O$3 * 0.01</f>
        <v>0.11849185318639986</v>
      </c>
      <c r="Z70" s="209">
        <f>INDEX($A$61:$H$74,MATCH($L70,$B$61:$B$74,0),MATCH($M$60,$A$61:$H$61,0))*고양시_Modal_split!P$3 * 0.01</f>
        <v>65.828807325777703</v>
      </c>
      <c r="AA70" s="207">
        <f>INDEX($A$61:$H$74,MATCH($L70,$B$61:$B$74,0),MATCH($AA$60,$A$61:$H$61,0))*고양시_Modal_split!C$3 * 0.01</f>
        <v>1.4333020360594171</v>
      </c>
      <c r="AB70" s="207">
        <f>INDEX($A$61:$H$74,MATCH($L70,$B$61:$B$74,0),MATCH($AA$60,$A$61:$H$61,0))*고양시_Modal_split!D$3 * 0.01</f>
        <v>240.7435526995514</v>
      </c>
      <c r="AC70" s="207">
        <f>INDEX($A$61:$H$74,MATCH($L70,$B$61:$B$74,0),MATCH($AA$60,$A$61:$H$61,0))*고양시_Modal_split!E$3 * 0.01</f>
        <v>29.12674494706458</v>
      </c>
      <c r="AD70" s="207">
        <f>INDEX($A$61:$H$74,MATCH($L70,$B$61:$B$74,0),MATCH($AA$60,$A$61:$H$61,0))*고양시_Modal_split!F$3 * 0.01</f>
        <v>46.940641680945909</v>
      </c>
      <c r="AE70" s="207">
        <f>INDEX($A$61:$H$74,MATCH($L70,$B$61:$B$74,0),MATCH($AA$60,$A$61:$H$61,0))*고양시_Modal_split!G$3 * 0.01</f>
        <v>4.7094209756237992</v>
      </c>
      <c r="AF70" s="207">
        <f>INDEX($A$61:$H$74,MATCH($L70,$B$61:$B$74,0),MATCH($AA$60,$A$61:$H$61,0))*고양시_Modal_split!H$3 * 0.01</f>
        <v>5.1189358430693471E-2</v>
      </c>
      <c r="AG70" s="207">
        <f>INDEX($A$61:$H$74,MATCH($L70,$B$61:$B$74,0),MATCH($AA$60,$A$61:$H$61,0))*고양시_Modal_split!I$3 * 0.01</f>
        <v>14.230641643732783</v>
      </c>
      <c r="AH70" s="207">
        <f>INDEX($A$61:$H$74,MATCH($L70,$B$61:$B$74,0),MATCH($AA$60,$A$61:$H$61,0))*고양시_Modal_split!J$3 * 0.01</f>
        <v>155.82040706303093</v>
      </c>
      <c r="AI70" s="207">
        <f>INDEX($A$61:$H$74,MATCH($L70,$B$61:$B$74,0),MATCH($AA$60,$A$61:$H$61,0))*고양시_Modal_split!K$3 * 0.01</f>
        <v>0.76784037646040204</v>
      </c>
      <c r="AJ70" s="207">
        <f>INDEX($A$61:$H$74,MATCH($L70,$B$61:$B$74,0),MATCH($AA$60,$A$61:$H$61,0))*고양시_Modal_split!L$3 * 0.01</f>
        <v>15.459186246069429</v>
      </c>
      <c r="AK70" s="207">
        <f>INDEX($A$61:$H$74,MATCH($L70,$B$61:$B$74,0),MATCH($AA$60,$A$61:$H$61,0))*고양시_Modal_split!M$3 * 0.01</f>
        <v>1.1773552439059498</v>
      </c>
      <c r="AL70" s="207">
        <f>INDEX($A$61:$H$74,MATCH($L70,$B$61:$B$74,0),MATCH($AA$60,$A$61:$H$61,0))*고양시_Modal_split!N$3 * 0.01</f>
        <v>0.51189358430693477</v>
      </c>
      <c r="AM70" s="207">
        <f>INDEX($A$61:$H$74,MATCH($L70,$B$61:$B$74,0),MATCH($AA$60,$A$61:$H$61,0))*고양시_Modal_split!O$3 * 0.01</f>
        <v>0.92140845175248243</v>
      </c>
      <c r="AN70" s="207">
        <f>INDEX($A$61:$H$74,MATCH($L70,$B$61:$B$74,0),MATCH($AA$60,$A$61:$H$61,0))*고양시_Modal_split!P$3 * 0.01</f>
        <v>511.89358430693471</v>
      </c>
      <c r="AO70" s="303">
        <f>INDEX($A$61:$H$74,MATCH($L70,$B$61:$B$74,0),MATCH($AO$60,$A$61:$H$61,0))*고양시_Modal_split!C$3 * 0.01</f>
        <v>6.3531618847669988E-2</v>
      </c>
      <c r="AP70" s="303">
        <f>INDEX($A$61:$H$74,MATCH($L70,$B$61:$B$74,0),MATCH($AO$60,$A$61:$H$61,0))*고양시_Modal_split!D$3 * 0.01</f>
        <v>10.671042980021143</v>
      </c>
      <c r="AQ70" s="303">
        <f>INDEX($A$61:$H$74,MATCH($L70,$B$61:$B$74,0),MATCH($AO$60,$A$61:$H$61,0))*고양시_Modal_split!E$3 * 0.01</f>
        <v>1.2910532544401507</v>
      </c>
      <c r="AR70" s="303">
        <f>INDEX($A$61:$H$74,MATCH($L70,$B$61:$B$74,0),MATCH($AO$60,$A$61:$H$61,0))*고양시_Modal_split!F$3 * 0.01</f>
        <v>2.0806605172611925</v>
      </c>
      <c r="AS70" s="303">
        <f>INDEX($A$61:$H$74,MATCH($L70,$B$61:$B$74,0),MATCH($AO$60,$A$61:$H$61,0))*고양시_Modal_split!G$3 * 0.01</f>
        <v>0.20874674764234424</v>
      </c>
      <c r="AT70" s="303">
        <f>INDEX($A$61:$H$74,MATCH($L70,$B$61:$B$74,0),MATCH($AO$60,$A$61:$H$61,0))*고양시_Modal_split!H$3 * 0.01</f>
        <v>2.2689863874167859E-3</v>
      </c>
      <c r="AU70" s="303">
        <f>INDEX($A$61:$H$74,MATCH($L70,$B$61:$B$74,0),MATCH($AO$60,$A$61:$H$61,0))*고양시_Modal_split!I$3 * 0.01</f>
        <v>0.63077821570186632</v>
      </c>
      <c r="AV70" s="303">
        <f>INDEX($A$61:$H$74,MATCH($L70,$B$61:$B$74,0),MATCH($AO$60,$A$61:$H$61,0))*고양시_Modal_split!J$3 * 0.01</f>
        <v>6.9067945632966952</v>
      </c>
      <c r="AW70" s="303">
        <f>INDEX($A$61:$H$74,MATCH($L70,$B$61:$B$74,0),MATCH($AO$60,$A$61:$H$61,0))*고양시_Modal_split!K$3 * 0.01</f>
        <v>3.4034795811251781E-2</v>
      </c>
      <c r="AX70" s="303">
        <f>INDEX($A$61:$H$74,MATCH($L70,$B$61:$B$74,0),MATCH($AO$60,$A$61:$H$61,0))*고양시_Modal_split!L$3 * 0.01</f>
        <v>0.68523388899986926</v>
      </c>
      <c r="AY70" s="303">
        <f>INDEX($A$61:$H$74,MATCH($L70,$B$61:$B$74,0),MATCH($AO$60,$A$61:$H$61,0))*고양시_Modal_split!M$3 * 0.01</f>
        <v>5.2186686910586061E-2</v>
      </c>
      <c r="AZ70" s="303">
        <f>INDEX($A$61:$H$74,MATCH($L70,$B$61:$B$74,0),MATCH($AO$60,$A$61:$H$61,0))*고양시_Modal_split!N$3 * 0.01</f>
        <v>2.2689863874167857E-2</v>
      </c>
      <c r="BA70" s="207">
        <f>INDEX($A$61:$H$74,MATCH($L70,$B$61:$B$74,0),MATCH($AO$60,$A$61:$H$61,0))*고양시_Modal_split!O$3 * 0.01</f>
        <v>4.0841754973502134E-2</v>
      </c>
      <c r="BB70" s="207">
        <f>INDEX($A$61:$H$74,MATCH($L70,$B$61:$B$74,0),MATCH($AO$60,$A$61:$H$61,0))*고양시_Modal_split!P$3 * 0.01</f>
        <v>22.689863874167855</v>
      </c>
      <c r="BC70" s="207">
        <f>INDEX($A$61:$H$74,MATCH($L70,$B$61:$B$74,0),MATCH($BC$60,$A$61:$H$61,0))*고양시_Modal_split!C$3 * 0.01</f>
        <v>1.7228913585808826E-4</v>
      </c>
      <c r="BD70" s="207">
        <f>INDEX($A$61:$H$74,MATCH($L70,$B$61:$B$74,0),MATCH($BC$60,$A$61:$H$61,0))*고양시_Modal_split!D$3 * 0.01</f>
        <v>2.8938421640735328E-2</v>
      </c>
      <c r="BE70" s="207">
        <f>INDEX($A$61:$H$74,MATCH($L70,$B$61:$B$74,0),MATCH($BC$60,$A$61:$H$61,0))*고양시_Modal_split!E$3 * 0.01</f>
        <v>3.5011613679732938E-3</v>
      </c>
      <c r="BF70" s="207">
        <f>INDEX($A$61:$H$74,MATCH($L70,$B$61:$B$74,0),MATCH($BC$60,$A$61:$H$61,0))*고양시_Modal_split!F$3 * 0.01</f>
        <v>5.6424691993523911E-3</v>
      </c>
      <c r="BG70" s="207">
        <f>INDEX($A$61:$H$74,MATCH($L70,$B$61:$B$74,0),MATCH($BC$60,$A$61:$H$61,0))*고양시_Modal_split!G$3 * 0.01</f>
        <v>5.6609287496229004E-4</v>
      </c>
      <c r="BH70" s="207">
        <f>INDEX($A$61:$H$74,MATCH($L70,$B$61:$B$74,0),MATCH($BC$60,$A$61:$H$61,0))*고양시_Modal_split!H$3 * 0.01</f>
        <v>6.1531834235031532E-6</v>
      </c>
      <c r="BI70" s="207">
        <f>INDEX($A$61:$H$74,MATCH($L70,$B$61:$B$74,0),MATCH($BC$60,$A$61:$H$61,0))*고양시_Modal_split!I$3 * 0.01</f>
        <v>1.7105849917338765E-3</v>
      </c>
      <c r="BJ70" s="207">
        <f>INDEX($A$61:$H$74,MATCH($L70,$B$61:$B$74,0),MATCH($BC$60,$A$61:$H$61,0))*고양시_Modal_split!J$3 * 0.01</f>
        <v>1.87302903411436E-2</v>
      </c>
      <c r="BK70" s="207">
        <f>INDEX($A$61:$H$74,MATCH($L70,$B$61:$B$74,0),MATCH($BC$60,$A$61:$H$61,0))*고양시_Modal_split!K$3 * 0.01</f>
        <v>9.2297751352547291E-5</v>
      </c>
      <c r="BL70" s="207">
        <f>INDEX($A$61:$H$74,MATCH($L70,$B$61:$B$74,0),MATCH($BC$60,$A$61:$H$61,0))*고양시_Modal_split!L$3 * 0.01</f>
        <v>1.8582613938979524E-3</v>
      </c>
      <c r="BM70" s="207">
        <f>INDEX($A$61:$H$74,MATCH($L70,$B$61:$B$74,0),MATCH($BC$60,$A$61:$H$61,0))*고양시_Modal_split!M$3 * 0.01</f>
        <v>1.4152321874057251E-4</v>
      </c>
      <c r="BN70" s="207">
        <f>INDEX($A$61:$H$74,MATCH($L70,$B$61:$B$74,0),MATCH($BC$60,$A$61:$H$61,0))*고양시_Modal_split!N$3 * 0.01</f>
        <v>6.1531834235031537E-5</v>
      </c>
      <c r="BO70" s="207">
        <f>INDEX($A$61:$H$74,MATCH($L70,$B$61:$B$74,0),MATCH($BC$60,$A$61:$H$61,0))*고양시_Modal_split!O$3 * 0.01</f>
        <v>1.1075730162305676E-4</v>
      </c>
      <c r="BP70" s="207">
        <f>INDEX($A$61:$H$74,MATCH($L70,$B$61:$B$74,0),MATCH($BC$60,$A$61:$H$61,0))*고양시_Modal_split!P$3 * 0.01</f>
        <v>6.1531834235031529E-2</v>
      </c>
      <c r="BQ70" s="207">
        <f>INDEX($A$61:$H$74,MATCH($L70,$B$61:$B$74,0),MATCH($BQ$60,$A$61:$H$61,0))*고양시_Modal_split!C$3 * 0.01</f>
        <v>4.8815255159791708E-4</v>
      </c>
      <c r="BR70" s="207">
        <f>INDEX($A$61:$H$74,MATCH($L70,$B$61:$B$74,0),MATCH($BQ$60,$A$61:$H$61,0))*고양시_Modal_split!D$3 * 0.01</f>
        <v>8.1992194648750169E-2</v>
      </c>
      <c r="BS70" s="207">
        <f>INDEX($A$61:$H$74,MATCH($L70,$B$61:$B$74,0),MATCH($BQ$60,$A$61:$H$61,0))*고양시_Modal_split!E$3 * 0.01</f>
        <v>9.919957209257672E-3</v>
      </c>
      <c r="BT70" s="207">
        <f>INDEX($A$61:$H$74,MATCH($L70,$B$61:$B$74,0),MATCH($BQ$60,$A$61:$H$61,0))*고양시_Modal_split!F$3 * 0.01</f>
        <v>1.5986996064831786E-2</v>
      </c>
      <c r="BU70" s="207">
        <f>INDEX($A$61:$H$74,MATCH($L70,$B$61:$B$74,0),MATCH($BQ$60,$A$61:$H$61,0))*고양시_Modal_split!G$3 * 0.01</f>
        <v>1.6039298123931563E-3</v>
      </c>
      <c r="BV70" s="207">
        <f>INDEX($A$61:$H$74,MATCH($L70,$B$61:$B$74,0),MATCH($BQ$60,$A$61:$H$61,0))*고양시_Modal_split!H$3 * 0.01</f>
        <v>1.7434019699925613E-5</v>
      </c>
      <c r="BW70" s="207">
        <f>INDEX($A$61:$H$74,MATCH($L70,$B$61:$B$74,0),MATCH($BQ$60,$A$61:$H$61,0))*고양시_Modal_split!I$3 * 0.01</f>
        <v>4.8466574765793202E-3</v>
      </c>
      <c r="BX70" s="207">
        <f>INDEX($A$61:$H$74,MATCH($L70,$B$61:$B$74,0),MATCH($BQ$60,$A$61:$H$61,0))*고양시_Modal_split!J$3 * 0.01</f>
        <v>5.3069155966573564E-2</v>
      </c>
      <c r="BY70" s="207">
        <f>INDEX($A$61:$H$74,MATCH($L70,$B$61:$B$74,0),MATCH($BQ$60,$A$61:$H$61,0))*고양시_Modal_split!K$3 * 0.01</f>
        <v>2.6151029549888421E-4</v>
      </c>
      <c r="BZ70" s="207">
        <f>INDEX($A$61:$H$74,MATCH($L70,$B$61:$B$74,0),MATCH($BQ$60,$A$61:$H$61,0))*고양시_Modal_split!L$3 * 0.01</f>
        <v>5.2650739493775344E-3</v>
      </c>
      <c r="CA70" s="207">
        <f>INDEX($A$61:$H$74,MATCH($L70,$B$61:$B$74,0),MATCH($BQ$60,$A$61:$H$61,0))*고양시_Modal_split!M$3 * 0.01</f>
        <v>4.0098245309828906E-4</v>
      </c>
      <c r="CB70" s="207">
        <f>INDEX($A$61:$H$74,MATCH($L70,$B$61:$B$74,0),MATCH($BQ$60,$A$61:$H$61,0))*고양시_Modal_split!N$3 * 0.01</f>
        <v>1.7434019699925612E-4</v>
      </c>
      <c r="CC70" s="207">
        <f>INDEX($A$61:$H$74,MATCH($L70,$B$61:$B$74,0),MATCH($BQ$60,$A$61:$H$61,0))*고양시_Modal_split!O$3 * 0.01</f>
        <v>3.1381235459866105E-4</v>
      </c>
      <c r="CD70" s="207">
        <f>INDEX($A$61:$H$74,MATCH($L70,$B$61:$B$74,0),MATCH($BQ$60,$A$61:$H$61,0))*고양시_Modal_split!P$3 * 0.01</f>
        <v>0.17434019699925615</v>
      </c>
      <c r="CE70" s="304">
        <f t="shared" si="31"/>
        <v>1.6818147571067206</v>
      </c>
      <c r="CF70" s="304">
        <f t="shared" si="13"/>
        <v>282.48481438117528</v>
      </c>
      <c r="CG70" s="304">
        <f t="shared" si="14"/>
        <v>34.176878456918708</v>
      </c>
      <c r="CH70" s="304">
        <f t="shared" si="15"/>
        <v>55.079433295245103</v>
      </c>
      <c r="CI70" s="304">
        <f t="shared" si="16"/>
        <v>5.5259627733506536</v>
      </c>
      <c r="CJ70" s="304">
        <f t="shared" si="17"/>
        <v>6.0064812753811453E-2</v>
      </c>
      <c r="CK70" s="304">
        <f t="shared" si="18"/>
        <v>16.698017945559585</v>
      </c>
      <c r="CL70" s="304">
        <f t="shared" si="19"/>
        <v>182.83729002260208</v>
      </c>
      <c r="CM70" s="304">
        <f t="shared" si="20"/>
        <v>0.90097219130717188</v>
      </c>
      <c r="CN70" s="304">
        <f t="shared" si="21"/>
        <v>18.13957345165106</v>
      </c>
      <c r="CO70" s="304">
        <f t="shared" si="22"/>
        <v>1.3814906933376634</v>
      </c>
      <c r="CP70" s="304">
        <f t="shared" si="23"/>
        <v>0.60064812753811458</v>
      </c>
      <c r="CQ70" s="304">
        <f t="shared" si="24"/>
        <v>1.081166629568606</v>
      </c>
      <c r="CR70" s="304">
        <f t="shared" si="25"/>
        <v>600.64812753811452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27.642221504743979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2.2865164058971069E-4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6.3565156083939575E-2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1.7750267689629342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170.7401082975542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1.7780256488604889E-3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0.49429113038321582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10.963961876644985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8.2084946000162642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7.8811614707078359E-5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2.1909628888567779E-2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0.52710299153836093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2.1278251206423033E-2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2.1372641276495842E-7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5.9415942748658442E-5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1.3663686719837885E-3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6.5073170356150928E-2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6.0555816950071596E-7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1.6834517112119903E-4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4.1786301185535984E-3</v>
      </c>
      <c r="DR70" s="270">
        <f t="shared" si="33"/>
        <v>206.67717582387701</v>
      </c>
      <c r="DS70" s="270">
        <f t="shared" si="26"/>
        <v>2.0863081887395434E-3</v>
      </c>
      <c r="DT70" s="270">
        <f t="shared" si="27"/>
        <v>0.57999367646959288</v>
      </c>
      <c r="DU70" s="270">
        <f t="shared" si="28"/>
        <v>13.271636635936821</v>
      </c>
      <c r="DW70" s="278" t="s">
        <v>47</v>
      </c>
      <c r="DX70" s="278" t="s">
        <v>47</v>
      </c>
      <c r="DY70" s="281">
        <f t="shared" si="41"/>
        <v>219.94881245981384</v>
      </c>
      <c r="DZ70" s="281">
        <f t="shared" si="42"/>
        <v>0.58207998465833244</v>
      </c>
      <c r="EB70" s="278" t="s">
        <v>169</v>
      </c>
      <c r="EC70" s="278" t="s">
        <v>169</v>
      </c>
      <c r="ED70" s="281">
        <f t="shared" si="45"/>
        <v>352.88065708475517</v>
      </c>
      <c r="EE70" s="281">
        <f t="shared" si="44"/>
        <v>0.93387531928432455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576.3185093077584</v>
      </c>
      <c r="ER70" s="422">
        <f t="shared" si="38"/>
        <v>1.5251888169092276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576.3185093077584</v>
      </c>
      <c r="FB70" s="308">
        <f t="shared" si="30"/>
        <v>1.5251888169092276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$L38*KTDB_TripDistribution_2050!L$12</f>
        <v>105.6141768824981</v>
      </c>
      <c r="D71" s="201">
        <f>$L38*KTDB_TripDistribution_2050!M$12</f>
        <v>821.26992352234379</v>
      </c>
      <c r="E71" s="201">
        <f>$L38*KTDB_TripDistribution_2050!N$12</f>
        <v>36.40307935075986</v>
      </c>
      <c r="F71" s="201">
        <f>$L38*KTDB_TripDistribution_2050!O$12</f>
        <v>9.8720215188501395E-2</v>
      </c>
      <c r="G71" s="201">
        <f>$L38*KTDB_TripDistribution_2050!P$12</f>
        <v>0.27970727636742082</v>
      </c>
      <c r="H71" s="201">
        <f>$L38*KTDB_TripDistribution_2050!Q$12</f>
        <v>963.6656072471576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0.29571969527099468</v>
      </c>
      <c r="N71" s="206">
        <f>INDEX($A$61:$H$74,MATCH($L71,$B$61:$B$74,0),MATCH($M$60,$A$61:$H$61,0))*고양시_Modal_split!D$3 * 0.01</f>
        <v>49.670347387838859</v>
      </c>
      <c r="O71" s="206">
        <f>INDEX($A$61:$H$74,MATCH($L71,$B$61:$B$74,0),MATCH($M$60,$A$61:$H$61,0))*고양시_Modal_split!E$3 * 0.01</f>
        <v>6.009446664614142</v>
      </c>
      <c r="P71" s="206">
        <f>INDEX($A$61:$H$74,MATCH($L71,$B$61:$B$74,0),MATCH($M$60,$A$61:$H$61,0))*고양시_Modal_split!F$3 * 0.01</f>
        <v>9.6848200201250751</v>
      </c>
      <c r="Q71" s="206">
        <f>INDEX($A$61:$H$74,MATCH($L71,$B$61:$B$74,0),MATCH($M$60,$A$61:$H$61,0))*고양시_Modal_split!G$3 * 0.01</f>
        <v>0.97165042731898243</v>
      </c>
      <c r="R71" s="206">
        <f>INDEX($A$61:$H$74,MATCH($L71,$B$61:$B$74,0),MATCH($M$60,$A$61:$H$61,0))*고양시_Modal_split!H$3 * 0.01</f>
        <v>1.056141768824981E-2</v>
      </c>
      <c r="S71" s="206">
        <f>INDEX($A$61:$H$74,MATCH($L71,$B$61:$B$74,0),MATCH($M$60,$A$61:$H$61,0))*고양시_Modal_split!I$3 * 0.01</f>
        <v>2.936074117333447</v>
      </c>
      <c r="T71" s="206">
        <f>INDEX($A$61:$H$74,MATCH($L71,$B$61:$B$74,0),MATCH($M$60,$A$61:$H$61,0))*고양시_Modal_split!J$3 * 0.01</f>
        <v>32.14895544303242</v>
      </c>
      <c r="U71" s="206">
        <f>INDEX($A$61:$H$74,MATCH($L71,$B$61:$B$74,0),MATCH($M$60,$A$61:$H$61,0))*고양시_Modal_split!K$3 * 0.01</f>
        <v>0.15842126532374715</v>
      </c>
      <c r="V71" s="206">
        <f>INDEX($A$61:$H$74,MATCH($L71,$B$61:$B$74,0),MATCH($M$60,$A$61:$H$61,0))*고양시_Modal_split!L$3 * 0.01</f>
        <v>3.1895481418514424</v>
      </c>
      <c r="W71" s="206">
        <f>INDEX($A$61:$H$74,MATCH($L71,$B$61:$B$74,0),MATCH($M$60,$A$61:$H$61,0))*고양시_Modal_split!M$3 * 0.01</f>
        <v>0.24291260682974561</v>
      </c>
      <c r="X71" s="206">
        <f>INDEX($A$61:$H$74,MATCH($L71,$B$61:$B$74,0),MATCH($M$60,$A$61:$H$61,0))*고양시_Modal_split!N$3 * 0.01</f>
        <v>0.10561417688249812</v>
      </c>
      <c r="Y71" s="206">
        <f>INDEX($A$61:$H$74,MATCH($L71,$B$61:$B$74,0),MATCH($M$60,$A$61:$H$61,0))*고양시_Modal_split!O$3 * 0.01</f>
        <v>0.19010551838849657</v>
      </c>
      <c r="Z71" s="209">
        <f>INDEX($A$61:$H$74,MATCH($L71,$B$61:$B$74,0),MATCH($M$60,$A$61:$H$61,0))*고양시_Modal_split!P$3 * 0.01</f>
        <v>105.6141768824981</v>
      </c>
      <c r="AA71" s="207">
        <f>INDEX($A$61:$H$74,MATCH($L71,$B$61:$B$74,0),MATCH($AA$60,$A$61:$H$61,0))*고양시_Modal_split!C$3 * 0.01</f>
        <v>2.2995557858625624</v>
      </c>
      <c r="AB71" s="207">
        <f>INDEX($A$61:$H$74,MATCH($L71,$B$61:$B$74,0),MATCH($AA$60,$A$61:$H$61,0))*고양시_Modal_split!D$3 * 0.01</f>
        <v>386.24324503255826</v>
      </c>
      <c r="AC71" s="207">
        <f>INDEX($A$61:$H$74,MATCH($L71,$B$61:$B$74,0),MATCH($AA$60,$A$61:$H$61,0))*고양시_Modal_split!E$3 * 0.01</f>
        <v>46.730258648421362</v>
      </c>
      <c r="AD71" s="207">
        <f>INDEX($A$61:$H$74,MATCH($L71,$B$61:$B$74,0),MATCH($AA$60,$A$61:$H$61,0))*고양시_Modal_split!F$3 * 0.01</f>
        <v>75.310451986998928</v>
      </c>
      <c r="AE71" s="207">
        <f>INDEX($A$61:$H$74,MATCH($L71,$B$61:$B$74,0),MATCH($AA$60,$A$61:$H$61,0))*고양시_Modal_split!G$3 * 0.01</f>
        <v>7.5556832964055625</v>
      </c>
      <c r="AF71" s="207">
        <f>INDEX($A$61:$H$74,MATCH($L71,$B$61:$B$74,0),MATCH($AA$60,$A$61:$H$61,0))*고양시_Modal_split!H$3 * 0.01</f>
        <v>8.2126992352234376E-2</v>
      </c>
      <c r="AG71" s="207">
        <f>INDEX($A$61:$H$74,MATCH($L71,$B$61:$B$74,0),MATCH($AA$60,$A$61:$H$61,0))*고양시_Modal_split!I$3 * 0.01</f>
        <v>22.831303873921158</v>
      </c>
      <c r="AH71" s="207">
        <f>INDEX($A$61:$H$74,MATCH($L71,$B$61:$B$74,0),MATCH($AA$60,$A$61:$H$61,0))*고양시_Modal_split!J$3 * 0.01</f>
        <v>249.99456472020145</v>
      </c>
      <c r="AI71" s="207">
        <f>INDEX($A$61:$H$74,MATCH($L71,$B$61:$B$74,0),MATCH($AA$60,$A$61:$H$61,0))*고양시_Modal_split!K$3 * 0.01</f>
        <v>1.2319048852835157</v>
      </c>
      <c r="AJ71" s="207">
        <f>INDEX($A$61:$H$74,MATCH($L71,$B$61:$B$74,0),MATCH($AA$60,$A$61:$H$61,0))*고양시_Modal_split!L$3 * 0.01</f>
        <v>24.802351690374781</v>
      </c>
      <c r="AK71" s="207">
        <f>INDEX($A$61:$H$74,MATCH($L71,$B$61:$B$74,0),MATCH($AA$60,$A$61:$H$61,0))*고양시_Modal_split!M$3 * 0.01</f>
        <v>1.8889208241013906</v>
      </c>
      <c r="AL71" s="207">
        <f>INDEX($A$61:$H$74,MATCH($L71,$B$61:$B$74,0),MATCH($AA$60,$A$61:$H$61,0))*고양시_Modal_split!N$3 * 0.01</f>
        <v>0.82126992352234385</v>
      </c>
      <c r="AM71" s="207">
        <f>INDEX($A$61:$H$74,MATCH($L71,$B$61:$B$74,0),MATCH($AA$60,$A$61:$H$61,0))*고양시_Modal_split!O$3 * 0.01</f>
        <v>1.4782858623402189</v>
      </c>
      <c r="AN71" s="207">
        <f>INDEX($A$61:$H$74,MATCH($L71,$B$61:$B$74,0),MATCH($AA$60,$A$61:$H$61,0))*고양시_Modal_split!P$3 * 0.01</f>
        <v>821.26992352234379</v>
      </c>
      <c r="AO71" s="303">
        <f>INDEX($A$61:$H$74,MATCH($L71,$B$61:$B$74,0),MATCH($AO$60,$A$61:$H$61,0))*고양시_Modal_split!C$3 * 0.01</f>
        <v>0.1019286221821276</v>
      </c>
      <c r="AP71" s="303">
        <f>INDEX($A$61:$H$74,MATCH($L71,$B$61:$B$74,0),MATCH($AO$60,$A$61:$H$61,0))*고양시_Modal_split!D$3 * 0.01</f>
        <v>17.120368218662364</v>
      </c>
      <c r="AQ71" s="303">
        <f>INDEX($A$61:$H$74,MATCH($L71,$B$61:$B$74,0),MATCH($AO$60,$A$61:$H$61,0))*고양시_Modal_split!E$3 * 0.01</f>
        <v>2.071335215058236</v>
      </c>
      <c r="AR71" s="303">
        <f>INDEX($A$61:$H$74,MATCH($L71,$B$61:$B$74,0),MATCH($AO$60,$A$61:$H$61,0))*고양시_Modal_split!F$3 * 0.01</f>
        <v>3.3381623764646795</v>
      </c>
      <c r="AS71" s="303">
        <f>INDEX($A$61:$H$74,MATCH($L71,$B$61:$B$74,0),MATCH($AO$60,$A$61:$H$61,0))*고양시_Modal_split!G$3 * 0.01</f>
        <v>0.33490833002699072</v>
      </c>
      <c r="AT71" s="303">
        <f>INDEX($A$61:$H$74,MATCH($L71,$B$61:$B$74,0),MATCH($AO$60,$A$61:$H$61,0))*고양시_Modal_split!H$3 * 0.01</f>
        <v>3.640307935075986E-3</v>
      </c>
      <c r="AU71" s="303">
        <f>INDEX($A$61:$H$74,MATCH($L71,$B$61:$B$74,0),MATCH($AO$60,$A$61:$H$61,0))*고양시_Modal_split!I$3 * 0.01</f>
        <v>1.012005605951124</v>
      </c>
      <c r="AV71" s="303">
        <f>INDEX($A$61:$H$74,MATCH($L71,$B$61:$B$74,0),MATCH($AO$60,$A$61:$H$61,0))*고양시_Modal_split!J$3 * 0.01</f>
        <v>11.081097354371302</v>
      </c>
      <c r="AW71" s="303">
        <f>INDEX($A$61:$H$74,MATCH($L71,$B$61:$B$74,0),MATCH($AO$60,$A$61:$H$61,0))*고양시_Modal_split!K$3 * 0.01</f>
        <v>5.4604619026139785E-2</v>
      </c>
      <c r="AX71" s="303">
        <f>INDEX($A$61:$H$74,MATCH($L71,$B$61:$B$74,0),MATCH($AO$60,$A$61:$H$61,0))*고양시_Modal_split!L$3 * 0.01</f>
        <v>1.0993729963929477</v>
      </c>
      <c r="AY71" s="303">
        <f>INDEX($A$61:$H$74,MATCH($L71,$B$61:$B$74,0),MATCH($AO$60,$A$61:$H$61,0))*고양시_Modal_split!M$3 * 0.01</f>
        <v>8.372708250674768E-2</v>
      </c>
      <c r="AZ71" s="303">
        <f>INDEX($A$61:$H$74,MATCH($L71,$B$61:$B$74,0),MATCH($AO$60,$A$61:$H$61,0))*고양시_Modal_split!N$3 * 0.01</f>
        <v>3.6403079350759864E-2</v>
      </c>
      <c r="BA71" s="207">
        <f>INDEX($A$61:$H$74,MATCH($L71,$B$61:$B$74,0),MATCH($AO$60,$A$61:$H$61,0))*고양시_Modal_split!O$3 * 0.01</f>
        <v>6.5525542831367745E-2</v>
      </c>
      <c r="BB71" s="207">
        <f>INDEX($A$61:$H$74,MATCH($L71,$B$61:$B$74,0),MATCH($AO$60,$A$61:$H$61,0))*고양시_Modal_split!P$3 * 0.01</f>
        <v>36.40307935075986</v>
      </c>
      <c r="BC71" s="207">
        <f>INDEX($A$61:$H$74,MATCH($L71,$B$61:$B$74,0),MATCH($BC$60,$A$61:$H$61,0))*고양시_Modal_split!C$3 * 0.01</f>
        <v>2.7641660252780389E-4</v>
      </c>
      <c r="BD71" s="207">
        <f>INDEX($A$61:$H$74,MATCH($L71,$B$61:$B$74,0),MATCH($BC$60,$A$61:$H$61,0))*고양시_Modal_split!D$3 * 0.01</f>
        <v>4.6428117203152208E-2</v>
      </c>
      <c r="BE71" s="207">
        <f>INDEX($A$61:$H$74,MATCH($L71,$B$61:$B$74,0),MATCH($BC$60,$A$61:$H$61,0))*고양시_Modal_split!E$3 * 0.01</f>
        <v>5.6171802442257293E-3</v>
      </c>
      <c r="BF71" s="207">
        <f>INDEX($A$61:$H$74,MATCH($L71,$B$61:$B$74,0),MATCH($BC$60,$A$61:$H$61,0))*고양시_Modal_split!F$3 * 0.01</f>
        <v>9.0526437327855779E-3</v>
      </c>
      <c r="BG71" s="207">
        <f>INDEX($A$61:$H$74,MATCH($L71,$B$61:$B$74,0),MATCH($BC$60,$A$61:$H$61,0))*고양시_Modal_split!G$3 * 0.01</f>
        <v>9.0822597973421284E-4</v>
      </c>
      <c r="BH71" s="207">
        <f>INDEX($A$61:$H$74,MATCH($L71,$B$61:$B$74,0),MATCH($BC$60,$A$61:$H$61,0))*고양시_Modal_split!H$3 * 0.01</f>
        <v>9.8720215188501407E-6</v>
      </c>
      <c r="BI71" s="207">
        <f>INDEX($A$61:$H$74,MATCH($L71,$B$61:$B$74,0),MATCH($BC$60,$A$61:$H$61,0))*고양시_Modal_split!I$3 * 0.01</f>
        <v>2.7444219822403389E-3</v>
      </c>
      <c r="BJ71" s="207">
        <f>INDEX($A$61:$H$74,MATCH($L71,$B$61:$B$74,0),MATCH($BC$60,$A$61:$H$61,0))*고양시_Modal_split!J$3 * 0.01</f>
        <v>3.0050433503379829E-2</v>
      </c>
      <c r="BK71" s="207">
        <f>INDEX($A$61:$H$74,MATCH($L71,$B$61:$B$74,0),MATCH($BC$60,$A$61:$H$61,0))*고양시_Modal_split!K$3 * 0.01</f>
        <v>1.4808032278275208E-4</v>
      </c>
      <c r="BL71" s="207">
        <f>INDEX($A$61:$H$74,MATCH($L71,$B$61:$B$74,0),MATCH($BC$60,$A$61:$H$61,0))*고양시_Modal_split!L$3 * 0.01</f>
        <v>2.9813504986927418E-3</v>
      </c>
      <c r="BM71" s="207">
        <f>INDEX($A$61:$H$74,MATCH($L71,$B$61:$B$74,0),MATCH($BC$60,$A$61:$H$61,0))*고양시_Modal_split!M$3 * 0.01</f>
        <v>2.2705649493355321E-4</v>
      </c>
      <c r="BN71" s="207">
        <f>INDEX($A$61:$H$74,MATCH($L71,$B$61:$B$74,0),MATCH($BC$60,$A$61:$H$61,0))*고양시_Modal_split!N$3 * 0.01</f>
        <v>9.8720215188501407E-5</v>
      </c>
      <c r="BO71" s="207">
        <f>INDEX($A$61:$H$74,MATCH($L71,$B$61:$B$74,0),MATCH($BC$60,$A$61:$H$61,0))*고양시_Modal_split!O$3 * 0.01</f>
        <v>1.7769638733930251E-4</v>
      </c>
      <c r="BP71" s="207">
        <f>INDEX($A$61:$H$74,MATCH($L71,$B$61:$B$74,0),MATCH($BC$60,$A$61:$H$61,0))*고양시_Modal_split!P$3 * 0.01</f>
        <v>9.8720215188501395E-2</v>
      </c>
      <c r="BQ71" s="207">
        <f>INDEX($A$61:$H$74,MATCH($L71,$B$61:$B$74,0),MATCH($BQ$60,$A$61:$H$61,0))*고양시_Modal_split!C$3 * 0.01</f>
        <v>7.8318037382877823E-4</v>
      </c>
      <c r="BR71" s="207">
        <f>INDEX($A$61:$H$74,MATCH($L71,$B$61:$B$74,0),MATCH($BQ$60,$A$61:$H$61,0))*고양시_Modal_split!D$3 * 0.01</f>
        <v>0.13154633207559802</v>
      </c>
      <c r="BS71" s="207">
        <f>INDEX($A$61:$H$74,MATCH($L71,$B$61:$B$74,0),MATCH($BQ$60,$A$61:$H$61,0))*고양시_Modal_split!E$3 * 0.01</f>
        <v>1.5915344025306245E-2</v>
      </c>
      <c r="BT71" s="207">
        <f>INDEX($A$61:$H$74,MATCH($L71,$B$61:$B$74,0),MATCH($BQ$60,$A$61:$H$61,0))*고양시_Modal_split!F$3 * 0.01</f>
        <v>2.564915724289249E-2</v>
      </c>
      <c r="BU71" s="207">
        <f>INDEX($A$61:$H$74,MATCH($L71,$B$61:$B$74,0),MATCH($BQ$60,$A$61:$H$61,0))*고양시_Modal_split!G$3 * 0.01</f>
        <v>2.5733069425802712E-3</v>
      </c>
      <c r="BV71" s="207">
        <f>INDEX($A$61:$H$74,MATCH($L71,$B$61:$B$74,0),MATCH($BQ$60,$A$61:$H$61,0))*고양시_Modal_split!H$3 * 0.01</f>
        <v>2.7970727636742083E-5</v>
      </c>
      <c r="BW71" s="207">
        <f>INDEX($A$61:$H$74,MATCH($L71,$B$61:$B$74,0),MATCH($BQ$60,$A$61:$H$61,0))*고양시_Modal_split!I$3 * 0.01</f>
        <v>7.7758622830142992E-3</v>
      </c>
      <c r="BX71" s="207">
        <f>INDEX($A$61:$H$74,MATCH($L71,$B$61:$B$74,0),MATCH($BQ$60,$A$61:$H$61,0))*고양시_Modal_split!J$3 * 0.01</f>
        <v>8.5142894926242899E-2</v>
      </c>
      <c r="BY71" s="207">
        <f>INDEX($A$61:$H$74,MATCH($L71,$B$61:$B$74,0),MATCH($BQ$60,$A$61:$H$61,0))*고양시_Modal_split!K$3 * 0.01</f>
        <v>4.1956091455113125E-4</v>
      </c>
      <c r="BZ71" s="207">
        <f>INDEX($A$61:$H$74,MATCH($L71,$B$61:$B$74,0),MATCH($BQ$60,$A$61:$H$61,0))*고양시_Modal_split!L$3 * 0.01</f>
        <v>8.4471597462961092E-3</v>
      </c>
      <c r="CA71" s="207">
        <f>INDEX($A$61:$H$74,MATCH($L71,$B$61:$B$74,0),MATCH($BQ$60,$A$61:$H$61,0))*고양시_Modal_split!M$3 * 0.01</f>
        <v>6.4332673564506781E-4</v>
      </c>
      <c r="CB71" s="207">
        <f>INDEX($A$61:$H$74,MATCH($L71,$B$61:$B$74,0),MATCH($BQ$60,$A$61:$H$61,0))*고양시_Modal_split!N$3 * 0.01</f>
        <v>2.7970727636742083E-4</v>
      </c>
      <c r="CC71" s="207">
        <f>INDEX($A$61:$H$74,MATCH($L71,$B$61:$B$74,0),MATCH($BQ$60,$A$61:$H$61,0))*고양시_Modal_split!O$3 * 0.01</f>
        <v>5.0347309746135739E-4</v>
      </c>
      <c r="CD71" s="207">
        <f>INDEX($A$61:$H$74,MATCH($L71,$B$61:$B$74,0),MATCH($BQ$60,$A$61:$H$61,0))*고양시_Modal_split!P$3 * 0.01</f>
        <v>0.27970727636742082</v>
      </c>
      <c r="CE71" s="304">
        <f t="shared" si="31"/>
        <v>2.6982637002920415</v>
      </c>
      <c r="CF71" s="304">
        <f t="shared" si="13"/>
        <v>453.21193508833818</v>
      </c>
      <c r="CG71" s="304">
        <f t="shared" si="14"/>
        <v>54.832573052363266</v>
      </c>
      <c r="CH71" s="304">
        <f t="shared" si="15"/>
        <v>88.368136184564364</v>
      </c>
      <c r="CI71" s="304">
        <f t="shared" si="16"/>
        <v>8.86572358667385</v>
      </c>
      <c r="CJ71" s="304">
        <f t="shared" si="17"/>
        <v>9.6366560724715764E-2</v>
      </c>
      <c r="CK71" s="304">
        <f t="shared" si="18"/>
        <v>26.789903881470984</v>
      </c>
      <c r="CL71" s="304">
        <f t="shared" si="19"/>
        <v>293.33981084603482</v>
      </c>
      <c r="CM71" s="304">
        <f t="shared" si="20"/>
        <v>1.4454984108707365</v>
      </c>
      <c r="CN71" s="304">
        <f t="shared" si="21"/>
        <v>29.102701338864161</v>
      </c>
      <c r="CO71" s="304">
        <f t="shared" si="22"/>
        <v>2.2164308966684625</v>
      </c>
      <c r="CP71" s="304">
        <f t="shared" si="23"/>
        <v>0.96366560724715766</v>
      </c>
      <c r="CQ71" s="304">
        <f t="shared" si="24"/>
        <v>1.7345980930448837</v>
      </c>
      <c r="CR71" s="304">
        <f t="shared" si="25"/>
        <v>963.6656072471576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44.348524453427551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3.6684326808787113E-4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0.10198242852842818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2.8478108409387874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273.9313794557151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2.8526221727069949E-3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0.79302896401254463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17.590320347783535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13.169514014355665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1.2644348506689774E-4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3.515128884859757E-2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0.8456715356868828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3.4138321472906033E-2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3.4289758662209589E-7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9.5325529080942658E-5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2.1921694843328983E-3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0.10440185085364923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9.7154316209593899E-7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2.7008899906267106E-4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6.7040950367429439E-3</v>
      </c>
      <c r="DR71" s="270">
        <f t="shared" si="33"/>
        <v>331.58795809582489</v>
      </c>
      <c r="DS71" s="270">
        <f t="shared" si="26"/>
        <v>3.3472233666104819E-3</v>
      </c>
      <c r="DT71" s="270">
        <f t="shared" si="27"/>
        <v>0.93052809591771402</v>
      </c>
      <c r="DU71" s="270">
        <f t="shared" si="28"/>
        <v>21.29269898893028</v>
      </c>
      <c r="DW71" s="278" t="s">
        <v>169</v>
      </c>
      <c r="DX71" s="278" t="s">
        <v>169</v>
      </c>
      <c r="DY71" s="281">
        <f t="shared" si="41"/>
        <v>352.88065708475517</v>
      </c>
      <c r="DZ71" s="281">
        <f t="shared" si="42"/>
        <v>0.93387531928432455</v>
      </c>
      <c r="EB71" s="278" t="s">
        <v>170</v>
      </c>
      <c r="EC71" s="278" t="s">
        <v>170</v>
      </c>
      <c r="ED71" s="281">
        <f t="shared" si="45"/>
        <v>291.85279615944006</v>
      </c>
      <c r="EE71" s="281">
        <f t="shared" si="44"/>
        <v>0.77236912175653105</v>
      </c>
      <c r="EK71" s="420" t="s">
        <v>47</v>
      </c>
      <c r="EL71" s="420" t="s">
        <v>47</v>
      </c>
      <c r="EM71" s="420" t="s">
        <v>570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108.83250599319076</v>
      </c>
      <c r="ER71" s="422">
        <f t="shared" si="38"/>
        <v>0.28801802887850864</v>
      </c>
      <c r="ES71">
        <v>0</v>
      </c>
      <c r="EU71" s="306" t="s">
        <v>47</v>
      </c>
      <c r="EV71" s="306" t="s">
        <v>47</v>
      </c>
      <c r="EW71" s="306" t="s">
        <v>570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108.83250599319076</v>
      </c>
      <c r="FB71" s="308">
        <f t="shared" si="30"/>
        <v>0.28801802887850864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$L39*KTDB_TripDistribution_2050!L$12</f>
        <v>87.349057587567017</v>
      </c>
      <c r="D72" s="201">
        <f>$L39*KTDB_TripDistribution_2050!M$12</f>
        <v>679.2379201563225</v>
      </c>
      <c r="E72" s="201">
        <f>$L39*KTDB_TripDistribution_2050!N$12</f>
        <v>30.10746065002219</v>
      </c>
      <c r="F72" s="201">
        <f>$L39*KTDB_TripDistribution_2050!O$12</f>
        <v>8.1647350915314484E-2</v>
      </c>
      <c r="G72" s="201">
        <f>$L39*KTDB_TripDistribution_2050!P$12</f>
        <v>0.23133416092672454</v>
      </c>
      <c r="H72" s="201">
        <f>$L39*KTDB_TripDistribution_2050!Q$12</f>
        <v>797.00741990575375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0.24457736124518764</v>
      </c>
      <c r="N72" s="206">
        <f>INDEX($A$61:$H$74,MATCH($L72,$B$61:$B$74,0),MATCH($M$60,$A$61:$H$61,0))*고양시_Modal_split!D$3 * 0.01</f>
        <v>41.080261783432768</v>
      </c>
      <c r="O72" s="206">
        <f>INDEX($A$61:$H$74,MATCH($L72,$B$61:$B$74,0),MATCH($M$60,$A$61:$H$61,0))*고양시_Modal_split!E$3 * 0.01</f>
        <v>4.9701613767325634</v>
      </c>
      <c r="P72" s="206">
        <f>INDEX($A$61:$H$74,MATCH($L72,$B$61:$B$74,0),MATCH($M$60,$A$61:$H$61,0))*고양시_Modal_split!F$3 * 0.01</f>
        <v>8.0099085807798946</v>
      </c>
      <c r="Q72" s="206">
        <f>INDEX($A$61:$H$74,MATCH($L72,$B$61:$B$74,0),MATCH($M$60,$A$61:$H$61,0))*고양시_Modal_split!G$3 * 0.01</f>
        <v>0.80361132980561656</v>
      </c>
      <c r="R72" s="206">
        <f>INDEX($A$61:$H$74,MATCH($L72,$B$61:$B$74,0),MATCH($M$60,$A$61:$H$61,0))*고양시_Modal_split!H$3 * 0.01</f>
        <v>8.734905758756701E-3</v>
      </c>
      <c r="S72" s="206">
        <f>INDEX($A$61:$H$74,MATCH($L72,$B$61:$B$74,0),MATCH($M$60,$A$61:$H$61,0))*고양시_Modal_split!I$3 * 0.01</f>
        <v>2.4283038009343629</v>
      </c>
      <c r="T72" s="206">
        <f>INDEX($A$61:$H$74,MATCH($L72,$B$61:$B$74,0),MATCH($M$60,$A$61:$H$61,0))*고양시_Modal_split!J$3 * 0.01</f>
        <v>26.589053129655401</v>
      </c>
      <c r="U72" s="206">
        <f>INDEX($A$61:$H$74,MATCH($L72,$B$61:$B$74,0),MATCH($M$60,$A$61:$H$61,0))*고양시_Modal_split!K$3 * 0.01</f>
        <v>0.13102358638135053</v>
      </c>
      <c r="V72" s="206">
        <f>INDEX($A$61:$H$74,MATCH($L72,$B$61:$B$74,0),MATCH($M$60,$A$61:$H$61,0))*고양시_Modal_split!L$3 * 0.01</f>
        <v>2.6379415391445242</v>
      </c>
      <c r="W72" s="206">
        <f>INDEX($A$61:$H$74,MATCH($L72,$B$61:$B$74,0),MATCH($M$60,$A$61:$H$61,0))*고양시_Modal_split!M$3 * 0.01</f>
        <v>0.20090283245140414</v>
      </c>
      <c r="X72" s="206">
        <f>INDEX($A$61:$H$74,MATCH($L72,$B$61:$B$74,0),MATCH($M$60,$A$61:$H$61,0))*고양시_Modal_split!N$3 * 0.01</f>
        <v>8.7349057587567017E-2</v>
      </c>
      <c r="Y72" s="206">
        <f>INDEX($A$61:$H$74,MATCH($L72,$B$61:$B$74,0),MATCH($M$60,$A$61:$H$61,0))*고양시_Modal_split!O$3 * 0.01</f>
        <v>0.15722830365762064</v>
      </c>
      <c r="Z72" s="209">
        <f>INDEX($A$61:$H$74,MATCH($L72,$B$61:$B$74,0),MATCH($M$60,$A$61:$H$61,0))*고양시_Modal_split!P$3 * 0.01</f>
        <v>87.349057587567017</v>
      </c>
      <c r="AA72" s="207">
        <f>INDEX($A$61:$H$74,MATCH($L72,$B$61:$B$74,0),MATCH($AA$60,$A$61:$H$61,0))*고양시_Modal_split!C$3 * 0.01</f>
        <v>1.9018661764377029</v>
      </c>
      <c r="AB72" s="207">
        <f>INDEX($A$61:$H$74,MATCH($L72,$B$61:$B$74,0),MATCH($AA$60,$A$61:$H$61,0))*고양시_Modal_split!D$3 * 0.01</f>
        <v>319.4455938495185</v>
      </c>
      <c r="AC72" s="207">
        <f>INDEX($A$61:$H$74,MATCH($L72,$B$61:$B$74,0),MATCH($AA$60,$A$61:$H$61,0))*고양시_Modal_split!E$3 * 0.01</f>
        <v>38.648637656894749</v>
      </c>
      <c r="AD72" s="207">
        <f>INDEX($A$61:$H$74,MATCH($L72,$B$61:$B$74,0),MATCH($AA$60,$A$61:$H$61,0))*고양시_Modal_split!F$3 * 0.01</f>
        <v>62.286117278334778</v>
      </c>
      <c r="AE72" s="207">
        <f>INDEX($A$61:$H$74,MATCH($L72,$B$61:$B$74,0),MATCH($AA$60,$A$61:$H$61,0))*고양시_Modal_split!G$3 * 0.01</f>
        <v>6.2489888654381662</v>
      </c>
      <c r="AF72" s="207">
        <f>INDEX($A$61:$H$74,MATCH($L72,$B$61:$B$74,0),MATCH($AA$60,$A$61:$H$61,0))*고양시_Modal_split!H$3 * 0.01</f>
        <v>6.7923792015632256E-2</v>
      </c>
      <c r="AG72" s="207">
        <f>INDEX($A$61:$H$74,MATCH($L72,$B$61:$B$74,0),MATCH($AA$60,$A$61:$H$61,0))*고양시_Modal_split!I$3 * 0.01</f>
        <v>18.882814180345765</v>
      </c>
      <c r="AH72" s="207">
        <f>INDEX($A$61:$H$74,MATCH($L72,$B$61:$B$74,0),MATCH($AA$60,$A$61:$H$61,0))*고양시_Modal_split!J$3 * 0.01</f>
        <v>206.7600228955846</v>
      </c>
      <c r="AI72" s="207">
        <f>INDEX($A$61:$H$74,MATCH($L72,$B$61:$B$74,0),MATCH($AA$60,$A$61:$H$61,0))*고양시_Modal_split!K$3 * 0.01</f>
        <v>1.0188568802344837</v>
      </c>
      <c r="AJ72" s="207">
        <f>INDEX($A$61:$H$74,MATCH($L72,$B$61:$B$74,0),MATCH($AA$60,$A$61:$H$61,0))*고양시_Modal_split!L$3 * 0.01</f>
        <v>20.51298518872094</v>
      </c>
      <c r="AK72" s="207">
        <f>INDEX($A$61:$H$74,MATCH($L72,$B$61:$B$74,0),MATCH($AA$60,$A$61:$H$61,0))*고양시_Modal_split!M$3 * 0.01</f>
        <v>1.5622472163595416</v>
      </c>
      <c r="AL72" s="207">
        <f>INDEX($A$61:$H$74,MATCH($L72,$B$61:$B$74,0),MATCH($AA$60,$A$61:$H$61,0))*고양시_Modal_split!N$3 * 0.01</f>
        <v>0.67923792015632256</v>
      </c>
      <c r="AM72" s="207">
        <f>INDEX($A$61:$H$74,MATCH($L72,$B$61:$B$74,0),MATCH($AA$60,$A$61:$H$61,0))*고양시_Modal_split!O$3 * 0.01</f>
        <v>1.2226282562813804</v>
      </c>
      <c r="AN72" s="207">
        <f>INDEX($A$61:$H$74,MATCH($L72,$B$61:$B$74,0),MATCH($AA$60,$A$61:$H$61,0))*고양시_Modal_split!P$3 * 0.01</f>
        <v>679.2379201563225</v>
      </c>
      <c r="AO72" s="303">
        <f>INDEX($A$61:$H$74,MATCH($L72,$B$61:$B$74,0),MATCH($AO$60,$A$61:$H$61,0))*고양시_Modal_split!C$3 * 0.01</f>
        <v>8.4300889820062133E-2</v>
      </c>
      <c r="AP72" s="303">
        <f>INDEX($A$61:$H$74,MATCH($L72,$B$61:$B$74,0),MATCH($AO$60,$A$61:$H$61,0))*고양시_Modal_split!D$3 * 0.01</f>
        <v>14.159538743705436</v>
      </c>
      <c r="AQ72" s="303">
        <f>INDEX($A$61:$H$74,MATCH($L72,$B$61:$B$74,0),MATCH($AO$60,$A$61:$H$61,0))*고양시_Modal_split!E$3 * 0.01</f>
        <v>1.7131145109862624</v>
      </c>
      <c r="AR72" s="303">
        <f>INDEX($A$61:$H$74,MATCH($L72,$B$61:$B$74,0),MATCH($AO$60,$A$61:$H$61,0))*고양시_Modal_split!F$3 * 0.01</f>
        <v>2.7608541416070347</v>
      </c>
      <c r="AS72" s="303">
        <f>INDEX($A$61:$H$74,MATCH($L72,$B$61:$B$74,0),MATCH($AO$60,$A$61:$H$61,0))*고양시_Modal_split!G$3 * 0.01</f>
        <v>0.27698863798020412</v>
      </c>
      <c r="AT72" s="303">
        <f>INDEX($A$61:$H$74,MATCH($L72,$B$61:$B$74,0),MATCH($AO$60,$A$61:$H$61,0))*고양시_Modal_split!H$3 * 0.01</f>
        <v>3.0107460650022188E-3</v>
      </c>
      <c r="AU72" s="303">
        <f>INDEX($A$61:$H$74,MATCH($L72,$B$61:$B$74,0),MATCH($AO$60,$A$61:$H$61,0))*고양시_Modal_split!I$3 * 0.01</f>
        <v>0.83698740607061684</v>
      </c>
      <c r="AV72" s="303">
        <f>INDEX($A$61:$H$74,MATCH($L72,$B$61:$B$74,0),MATCH($AO$60,$A$61:$H$61,0))*고양시_Modal_split!J$3 * 0.01</f>
        <v>9.1647110218667542</v>
      </c>
      <c r="AW72" s="303">
        <f>INDEX($A$61:$H$74,MATCH($L72,$B$61:$B$74,0),MATCH($AO$60,$A$61:$H$61,0))*고양시_Modal_split!K$3 * 0.01</f>
        <v>4.5161190975033287E-2</v>
      </c>
      <c r="AX72" s="303">
        <f>INDEX($A$61:$H$74,MATCH($L72,$B$61:$B$74,0),MATCH($AO$60,$A$61:$H$61,0))*고양시_Modal_split!L$3 * 0.01</f>
        <v>0.90924531163067013</v>
      </c>
      <c r="AY72" s="303">
        <f>INDEX($A$61:$H$74,MATCH($L72,$B$61:$B$74,0),MATCH($AO$60,$A$61:$H$61,0))*고양시_Modal_split!M$3 * 0.01</f>
        <v>6.9247159495051031E-2</v>
      </c>
      <c r="AZ72" s="303">
        <f>INDEX($A$61:$H$74,MATCH($L72,$B$61:$B$74,0),MATCH($AO$60,$A$61:$H$61,0))*고양시_Modal_split!N$3 * 0.01</f>
        <v>3.0107460650022195E-2</v>
      </c>
      <c r="BA72" s="207">
        <f>INDEX($A$61:$H$74,MATCH($L72,$B$61:$B$74,0),MATCH($AO$60,$A$61:$H$61,0))*고양시_Modal_split!O$3 * 0.01</f>
        <v>5.4193429170039942E-2</v>
      </c>
      <c r="BB72" s="207">
        <f>INDEX($A$61:$H$74,MATCH($L72,$B$61:$B$74,0),MATCH($AO$60,$A$61:$H$61,0))*고양시_Modal_split!P$3 * 0.01</f>
        <v>30.10746065002219</v>
      </c>
      <c r="BC72" s="207">
        <f>INDEX($A$61:$H$74,MATCH($L72,$B$61:$B$74,0),MATCH($BC$60,$A$61:$H$61,0))*고양시_Modal_split!C$3 * 0.01</f>
        <v>2.2861258256288053E-4</v>
      </c>
      <c r="BD72" s="207">
        <f>INDEX($A$61:$H$74,MATCH($L72,$B$61:$B$74,0),MATCH($BC$60,$A$61:$H$61,0))*고양시_Modal_split!D$3 * 0.01</f>
        <v>3.83987491354724E-2</v>
      </c>
      <c r="BE72" s="207">
        <f>INDEX($A$61:$H$74,MATCH($L72,$B$61:$B$74,0),MATCH($BC$60,$A$61:$H$61,0))*고양시_Modal_split!E$3 * 0.01</f>
        <v>4.6457342670813938E-3</v>
      </c>
      <c r="BF72" s="207">
        <f>INDEX($A$61:$H$74,MATCH($L72,$B$61:$B$74,0),MATCH($BC$60,$A$61:$H$61,0))*고양시_Modal_split!F$3 * 0.01</f>
        <v>7.4870620789343383E-3</v>
      </c>
      <c r="BG72" s="207">
        <f>INDEX($A$61:$H$74,MATCH($L72,$B$61:$B$74,0),MATCH($BC$60,$A$61:$H$61,0))*고양시_Modal_split!G$3 * 0.01</f>
        <v>7.5115562842089333E-4</v>
      </c>
      <c r="BH72" s="207">
        <f>INDEX($A$61:$H$74,MATCH($L72,$B$61:$B$74,0),MATCH($BC$60,$A$61:$H$61,0))*고양시_Modal_split!H$3 * 0.01</f>
        <v>8.1647350915314482E-6</v>
      </c>
      <c r="BI72" s="207">
        <f>INDEX($A$61:$H$74,MATCH($L72,$B$61:$B$74,0),MATCH($BC$60,$A$61:$H$61,0))*고양시_Modal_split!I$3 * 0.01</f>
        <v>2.2697963554457429E-3</v>
      </c>
      <c r="BJ72" s="207">
        <f>INDEX($A$61:$H$74,MATCH($L72,$B$61:$B$74,0),MATCH($BC$60,$A$61:$H$61,0))*고양시_Modal_split!J$3 * 0.01</f>
        <v>2.4853453618621728E-2</v>
      </c>
      <c r="BK72" s="207">
        <f>INDEX($A$61:$H$74,MATCH($L72,$B$61:$B$74,0),MATCH($BC$60,$A$61:$H$61,0))*고양시_Modal_split!K$3 * 0.01</f>
        <v>1.2247102637297173E-4</v>
      </c>
      <c r="BL72" s="207">
        <f>INDEX($A$61:$H$74,MATCH($L72,$B$61:$B$74,0),MATCH($BC$60,$A$61:$H$61,0))*고양시_Modal_split!L$3 * 0.01</f>
        <v>2.4657499976424974E-3</v>
      </c>
      <c r="BM72" s="207">
        <f>INDEX($A$61:$H$74,MATCH($L72,$B$61:$B$74,0),MATCH($BC$60,$A$61:$H$61,0))*고양시_Modal_split!M$3 * 0.01</f>
        <v>1.8778890710522333E-4</v>
      </c>
      <c r="BN72" s="207">
        <f>INDEX($A$61:$H$74,MATCH($L72,$B$61:$B$74,0),MATCH($BC$60,$A$61:$H$61,0))*고양시_Modal_split!N$3 * 0.01</f>
        <v>8.1647350915314493E-5</v>
      </c>
      <c r="BO72" s="207">
        <f>INDEX($A$61:$H$74,MATCH($L72,$B$61:$B$74,0),MATCH($BC$60,$A$61:$H$61,0))*고양시_Modal_split!O$3 * 0.01</f>
        <v>1.4696523164756608E-4</v>
      </c>
      <c r="BP72" s="207">
        <f>INDEX($A$61:$H$74,MATCH($L72,$B$61:$B$74,0),MATCH($BC$60,$A$61:$H$61,0))*고양시_Modal_split!P$3 * 0.01</f>
        <v>8.1647350915314484E-2</v>
      </c>
      <c r="BQ72" s="207">
        <f>INDEX($A$61:$H$74,MATCH($L72,$B$61:$B$74,0),MATCH($BQ$60,$A$61:$H$61,0))*고양시_Modal_split!C$3 * 0.01</f>
        <v>6.4773565059482875E-4</v>
      </c>
      <c r="BR72" s="207">
        <f>INDEX($A$61:$H$74,MATCH($L72,$B$61:$B$74,0),MATCH($BQ$60,$A$61:$H$61,0))*고양시_Modal_split!D$3 * 0.01</f>
        <v>0.10879645588383856</v>
      </c>
      <c r="BS72" s="207">
        <f>INDEX($A$61:$H$74,MATCH($L72,$B$61:$B$74,0),MATCH($BQ$60,$A$61:$H$61,0))*고양시_Modal_split!E$3 * 0.01</f>
        <v>1.3162913756730626E-2</v>
      </c>
      <c r="BT72" s="207">
        <f>INDEX($A$61:$H$74,MATCH($L72,$B$61:$B$74,0),MATCH($BQ$60,$A$61:$H$61,0))*고양시_Modal_split!F$3 * 0.01</f>
        <v>2.1213342556980642E-2</v>
      </c>
      <c r="BU72" s="207">
        <f>INDEX($A$61:$H$74,MATCH($L72,$B$61:$B$74,0),MATCH($BQ$60,$A$61:$H$61,0))*고양시_Modal_split!G$3 * 0.01</f>
        <v>2.1282742805258654E-3</v>
      </c>
      <c r="BV72" s="207">
        <f>INDEX($A$61:$H$74,MATCH($L72,$B$61:$B$74,0),MATCH($BQ$60,$A$61:$H$61,0))*고양시_Modal_split!H$3 * 0.01</f>
        <v>2.3133416092672457E-5</v>
      </c>
      <c r="BW72" s="207">
        <f>INDEX($A$61:$H$74,MATCH($L72,$B$61:$B$74,0),MATCH($BQ$60,$A$61:$H$61,0))*고양시_Modal_split!I$3 * 0.01</f>
        <v>6.4310896737629422E-3</v>
      </c>
      <c r="BX72" s="207">
        <f>INDEX($A$61:$H$74,MATCH($L72,$B$61:$B$74,0),MATCH($BQ$60,$A$61:$H$61,0))*고양시_Modal_split!J$3 * 0.01</f>
        <v>7.0418118586094952E-2</v>
      </c>
      <c r="BY72" s="207">
        <f>INDEX($A$61:$H$74,MATCH($L72,$B$61:$B$74,0),MATCH($BQ$60,$A$61:$H$61,0))*고양시_Modal_split!K$3 * 0.01</f>
        <v>3.4700124139008679E-4</v>
      </c>
      <c r="BZ72" s="207">
        <f>INDEX($A$61:$H$74,MATCH($L72,$B$61:$B$74,0),MATCH($BQ$60,$A$61:$H$61,0))*고양시_Modal_split!L$3 * 0.01</f>
        <v>6.9862916599870819E-3</v>
      </c>
      <c r="CA72" s="207">
        <f>INDEX($A$61:$H$74,MATCH($L72,$B$61:$B$74,0),MATCH($BQ$60,$A$61:$H$61,0))*고양시_Modal_split!M$3 * 0.01</f>
        <v>5.3206857013146636E-4</v>
      </c>
      <c r="CB72" s="207">
        <f>INDEX($A$61:$H$74,MATCH($L72,$B$61:$B$74,0),MATCH($BQ$60,$A$61:$H$61,0))*고양시_Modal_split!N$3 * 0.01</f>
        <v>2.3133416092672456E-4</v>
      </c>
      <c r="CC72" s="207">
        <f>INDEX($A$61:$H$74,MATCH($L72,$B$61:$B$74,0),MATCH($BQ$60,$A$61:$H$61,0))*고양시_Modal_split!O$3 * 0.01</f>
        <v>4.1640148966810419E-4</v>
      </c>
      <c r="CD72" s="207">
        <f>INDEX($A$61:$H$74,MATCH($L72,$B$61:$B$74,0),MATCH($BQ$60,$A$61:$H$61,0))*고양시_Modal_split!P$3 * 0.01</f>
        <v>0.23133416092672454</v>
      </c>
      <c r="CE72" s="304">
        <f t="shared" si="31"/>
        <v>2.2316207757361108</v>
      </c>
      <c r="CF72" s="304">
        <f t="shared" si="13"/>
        <v>374.83258958167602</v>
      </c>
      <c r="CG72" s="304">
        <f t="shared" si="14"/>
        <v>45.349722192637387</v>
      </c>
      <c r="CH72" s="304">
        <f t="shared" si="15"/>
        <v>73.085580405357632</v>
      </c>
      <c r="CI72" s="304">
        <f t="shared" si="16"/>
        <v>7.3324682631329337</v>
      </c>
      <c r="CJ72" s="304">
        <f t="shared" si="17"/>
        <v>7.9700741990575377E-2</v>
      </c>
      <c r="CK72" s="304">
        <f t="shared" si="18"/>
        <v>22.156806273379953</v>
      </c>
      <c r="CL72" s="304">
        <f t="shared" si="19"/>
        <v>242.6090586193115</v>
      </c>
      <c r="CM72" s="304">
        <f t="shared" si="20"/>
        <v>1.1955111298586305</v>
      </c>
      <c r="CN72" s="304">
        <f t="shared" si="21"/>
        <v>24.069624081153766</v>
      </c>
      <c r="CO72" s="304">
        <f t="shared" si="22"/>
        <v>1.8331170657832334</v>
      </c>
      <c r="CP72" s="304">
        <f t="shared" si="23"/>
        <v>0.79700741990575386</v>
      </c>
      <c r="CQ72" s="304">
        <f t="shared" si="24"/>
        <v>1.4346133558303567</v>
      </c>
      <c r="CR72" s="304">
        <f t="shared" si="25"/>
        <v>797.00741990575375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36.678805163779252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3.0340068630624182E-4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8.4345390793135216E-2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2.3553049456647535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226.55715875852377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2.3592841964443301E-3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0.6558810066115236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14.548216445901376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10.891952879773411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1.0457610507128235E-4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2.9072157209816495E-2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0.69941947048513087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2.823437436431794E-2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2.835962171424609E-7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7.8839748365604128E-5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1.8130514688547775E-3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8.6346393558602033E-2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8.0352261523697313E-7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2.2337928703587852E-4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5.5446759206246683E-3</v>
      </c>
      <c r="DR72" s="270">
        <f t="shared" si="33"/>
        <v>274.24249756999933</v>
      </c>
      <c r="DS72" s="270">
        <f t="shared" si="26"/>
        <v>2.7683481066542335E-3</v>
      </c>
      <c r="DT72" s="270">
        <f t="shared" si="27"/>
        <v>0.76960077364987678</v>
      </c>
      <c r="DU72" s="270">
        <f t="shared" si="28"/>
        <v>17.610298589440742</v>
      </c>
      <c r="DW72" s="278" t="s">
        <v>170</v>
      </c>
      <c r="DX72" s="278" t="s">
        <v>170</v>
      </c>
      <c r="DY72" s="281">
        <f t="shared" si="41"/>
        <v>291.85279615944006</v>
      </c>
      <c r="DZ72" s="281">
        <f t="shared" si="42"/>
        <v>0.77236912175653105</v>
      </c>
      <c r="EB72" s="278" t="s">
        <v>171</v>
      </c>
      <c r="EC72" s="278" t="s">
        <v>171</v>
      </c>
      <c r="ED72" s="281">
        <f t="shared" si="45"/>
        <v>11.721642377929708</v>
      </c>
      <c r="EE72" s="281">
        <f t="shared" si="44"/>
        <v>3.1020551278322466E-2</v>
      </c>
      <c r="EK72" s="420" t="s">
        <v>47</v>
      </c>
      <c r="EL72" s="420" t="s">
        <v>47</v>
      </c>
      <c r="EM72" s="420" t="s">
        <v>571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54.414576359984856</v>
      </c>
      <c r="ER72" s="422">
        <f t="shared" si="38"/>
        <v>0.14400457733135813</v>
      </c>
      <c r="ES72">
        <v>0</v>
      </c>
      <c r="EU72" s="306" t="s">
        <v>47</v>
      </c>
      <c r="EV72" s="306" t="s">
        <v>47</v>
      </c>
      <c r="EW72" s="306" t="s">
        <v>571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54.414576359984856</v>
      </c>
      <c r="FB72" s="308">
        <f t="shared" si="30"/>
        <v>0.14400457733135813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$L40*KTDB_TripDistribution_2050!L$12</f>
        <v>3.5081877870078806</v>
      </c>
      <c r="D73" s="201">
        <f>$L40*KTDB_TripDistribution_2050!M$12</f>
        <v>27.280136063015956</v>
      </c>
      <c r="E73" s="201">
        <f>$L40*KTDB_TripDistribution_2050!N$12</f>
        <v>1.2092016636165994</v>
      </c>
      <c r="F73" s="201">
        <f>$L40*KTDB_TripDistribution_2050!O$12</f>
        <v>3.2791909521806117E-3</v>
      </c>
      <c r="G73" s="201">
        <f>$L40*KTDB_TripDistribution_2050!P$12</f>
        <v>9.291041031178407E-3</v>
      </c>
      <c r="H73" s="201">
        <f>$L40*KTDB_TripDistribution_2050!Q$12</f>
        <v>32.010095745623794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9.8229258036220644E-3</v>
      </c>
      <c r="N73" s="206">
        <f>INDEX($A$61:$H$74,MATCH($L73,$B$61:$B$74,0),MATCH($M$60,$A$61:$H$61,0))*고양시_Modal_split!D$3 * 0.01</f>
        <v>1.6499007162298063</v>
      </c>
      <c r="O73" s="206">
        <f>INDEX($A$61:$H$74,MATCH($L73,$B$61:$B$74,0),MATCH($M$60,$A$61:$H$61,0))*고양시_Modal_split!E$3 * 0.01</f>
        <v>0.1996158850807484</v>
      </c>
      <c r="P73" s="206">
        <f>INDEX($A$61:$H$74,MATCH($L73,$B$61:$B$74,0),MATCH($M$60,$A$61:$H$61,0))*고양시_Modal_split!F$3 * 0.01</f>
        <v>0.32170082006862266</v>
      </c>
      <c r="Q73" s="206">
        <f>INDEX($A$61:$H$74,MATCH($L73,$B$61:$B$74,0),MATCH($M$60,$A$61:$H$61,0))*고양시_Modal_split!G$3 * 0.01</f>
        <v>3.2275327640472501E-2</v>
      </c>
      <c r="R73" s="206">
        <f>INDEX($A$61:$H$74,MATCH($L73,$B$61:$B$74,0),MATCH($M$60,$A$61:$H$61,0))*고양시_Modal_split!H$3 * 0.01</f>
        <v>3.5081877870078807E-4</v>
      </c>
      <c r="S73" s="206">
        <f>INDEX($A$61:$H$74,MATCH($L73,$B$61:$B$74,0),MATCH($M$60,$A$61:$H$61,0))*고양시_Modal_split!I$3 * 0.01</f>
        <v>9.7527620478819077E-2</v>
      </c>
      <c r="T73" s="206">
        <f>INDEX($A$61:$H$74,MATCH($L73,$B$61:$B$74,0),MATCH($M$60,$A$61:$H$61,0))*고양시_Modal_split!J$3 * 0.01</f>
        <v>1.0678923623651988</v>
      </c>
      <c r="U73" s="206">
        <f>INDEX($A$61:$H$74,MATCH($L73,$B$61:$B$74,0),MATCH($M$60,$A$61:$H$61,0))*고양시_Modal_split!K$3 * 0.01</f>
        <v>5.2622816805118211E-3</v>
      </c>
      <c r="V73" s="206">
        <f>INDEX($A$61:$H$74,MATCH($L73,$B$61:$B$74,0),MATCH($M$60,$A$61:$H$61,0))*고양시_Modal_split!L$3 * 0.01</f>
        <v>0.105947271167638</v>
      </c>
      <c r="W73" s="206">
        <f>INDEX($A$61:$H$74,MATCH($L73,$B$61:$B$74,0),MATCH($M$60,$A$61:$H$61,0))*고양시_Modal_split!M$3 * 0.01</f>
        <v>8.0688319101181252E-3</v>
      </c>
      <c r="X73" s="206">
        <f>INDEX($A$61:$H$74,MATCH($L73,$B$61:$B$74,0),MATCH($M$60,$A$61:$H$61,0))*고양시_Modal_split!N$3 * 0.01</f>
        <v>3.508187787007881E-3</v>
      </c>
      <c r="Y73" s="206">
        <f>INDEX($A$61:$H$74,MATCH($L73,$B$61:$B$74,0),MATCH($M$60,$A$61:$H$61,0))*고양시_Modal_split!O$3 * 0.01</f>
        <v>6.3147380166141851E-3</v>
      </c>
      <c r="Z73" s="209">
        <f>INDEX($A$61:$H$74,MATCH($L73,$B$61:$B$74,0),MATCH($M$60,$A$61:$H$61,0))*고양시_Modal_split!P$3 * 0.01</f>
        <v>3.5081877870078806</v>
      </c>
      <c r="AA73" s="207">
        <f>INDEX($A$61:$H$74,MATCH($L73,$B$61:$B$74,0),MATCH($AA$60,$A$61:$H$61,0))*고양시_Modal_split!C$3 * 0.01</f>
        <v>7.6384380976444663E-2</v>
      </c>
      <c r="AB73" s="207">
        <f>INDEX($A$61:$H$74,MATCH($L73,$B$61:$B$74,0),MATCH($AA$60,$A$61:$H$61,0))*고양시_Modal_split!D$3 * 0.01</f>
        <v>12.829847990436404</v>
      </c>
      <c r="AC73" s="207">
        <f>INDEX($A$61:$H$74,MATCH($L73,$B$61:$B$74,0),MATCH($AA$60,$A$61:$H$61,0))*고양시_Modal_split!E$3 * 0.01</f>
        <v>1.5522397419856078</v>
      </c>
      <c r="AD73" s="207">
        <f>INDEX($A$61:$H$74,MATCH($L73,$B$61:$B$74,0),MATCH($AA$60,$A$61:$H$61,0))*고양시_Modal_split!F$3 * 0.01</f>
        <v>2.5015884769785632</v>
      </c>
      <c r="AE73" s="207">
        <f>INDEX($A$61:$H$74,MATCH($L73,$B$61:$B$74,0),MATCH($AA$60,$A$61:$H$61,0))*고양시_Modal_split!G$3 * 0.01</f>
        <v>0.25097725177974678</v>
      </c>
      <c r="AF73" s="207">
        <f>INDEX($A$61:$H$74,MATCH($L73,$B$61:$B$74,0),MATCH($AA$60,$A$61:$H$61,0))*고양시_Modal_split!H$3 * 0.01</f>
        <v>2.7280136063015958E-3</v>
      </c>
      <c r="AG73" s="207">
        <f>INDEX($A$61:$H$74,MATCH($L73,$B$61:$B$74,0),MATCH($AA$60,$A$61:$H$61,0))*고양시_Modal_split!I$3 * 0.01</f>
        <v>0.75838778255184358</v>
      </c>
      <c r="AH73" s="207">
        <f>INDEX($A$61:$H$74,MATCH($L73,$B$61:$B$74,0),MATCH($AA$60,$A$61:$H$61,0))*고양시_Modal_split!J$3 * 0.01</f>
        <v>8.3040734175820567</v>
      </c>
      <c r="AI73" s="207">
        <f>INDEX($A$61:$H$74,MATCH($L73,$B$61:$B$74,0),MATCH($AA$60,$A$61:$H$61,0))*고양시_Modal_split!K$3 * 0.01</f>
        <v>4.0920204094523939E-2</v>
      </c>
      <c r="AJ73" s="207">
        <f>INDEX($A$61:$H$74,MATCH($L73,$B$61:$B$74,0),MATCH($AA$60,$A$61:$H$61,0))*고양시_Modal_split!L$3 * 0.01</f>
        <v>0.82386010910308194</v>
      </c>
      <c r="AK73" s="207">
        <f>INDEX($A$61:$H$74,MATCH($L73,$B$61:$B$74,0),MATCH($AA$60,$A$61:$H$61,0))*고양시_Modal_split!M$3 * 0.01</f>
        <v>6.2744312944936695E-2</v>
      </c>
      <c r="AL73" s="207">
        <f>INDEX($A$61:$H$74,MATCH($L73,$B$61:$B$74,0),MATCH($AA$60,$A$61:$H$61,0))*고양시_Modal_split!N$3 * 0.01</f>
        <v>2.728013606301596E-2</v>
      </c>
      <c r="AM73" s="207">
        <f>INDEX($A$61:$H$74,MATCH($L73,$B$61:$B$74,0),MATCH($AA$60,$A$61:$H$61,0))*고양시_Modal_split!O$3 * 0.01</f>
        <v>4.910424491342872E-2</v>
      </c>
      <c r="AN73" s="207">
        <f>INDEX($A$61:$H$74,MATCH($L73,$B$61:$B$74,0),MATCH($AA$60,$A$61:$H$61,0))*고양시_Modal_split!P$3 * 0.01</f>
        <v>27.280136063015959</v>
      </c>
      <c r="AO73" s="303">
        <f>INDEX($A$61:$H$74,MATCH($L73,$B$61:$B$74,0),MATCH($AO$60,$A$61:$H$61,0))*고양시_Modal_split!C$3 * 0.01</f>
        <v>3.3857646581264777E-3</v>
      </c>
      <c r="AP73" s="303">
        <f>INDEX($A$61:$H$74,MATCH($L73,$B$61:$B$74,0),MATCH($AO$60,$A$61:$H$61,0))*고양시_Modal_split!D$3 * 0.01</f>
        <v>0.56868754239888675</v>
      </c>
      <c r="AQ73" s="303">
        <f>INDEX($A$61:$H$74,MATCH($L73,$B$61:$B$74,0),MATCH($AO$60,$A$61:$H$61,0))*고양시_Modal_split!E$3 * 0.01</f>
        <v>6.8803574659784497E-2</v>
      </c>
      <c r="AR73" s="303">
        <f>INDEX($A$61:$H$74,MATCH($L73,$B$61:$B$74,0),MATCH($AO$60,$A$61:$H$61,0))*고양시_Modal_split!F$3 * 0.01</f>
        <v>0.11088379255364217</v>
      </c>
      <c r="AS73" s="303">
        <f>INDEX($A$61:$H$74,MATCH($L73,$B$61:$B$74,0),MATCH($AO$60,$A$61:$H$61,0))*고양시_Modal_split!G$3 * 0.01</f>
        <v>1.1124655305272716E-2</v>
      </c>
      <c r="AT73" s="303">
        <f>INDEX($A$61:$H$74,MATCH($L73,$B$61:$B$74,0),MATCH($AO$60,$A$61:$H$61,0))*고양시_Modal_split!H$3 * 0.01</f>
        <v>1.2092016636165994E-4</v>
      </c>
      <c r="AU73" s="303">
        <f>INDEX($A$61:$H$74,MATCH($L73,$B$61:$B$74,0),MATCH($AO$60,$A$61:$H$61,0))*고양시_Modal_split!I$3 * 0.01</f>
        <v>3.3615806248541463E-2</v>
      </c>
      <c r="AV73" s="303">
        <f>INDEX($A$61:$H$74,MATCH($L73,$B$61:$B$74,0),MATCH($AO$60,$A$61:$H$61,0))*고양시_Modal_split!J$3 * 0.01</f>
        <v>0.3680809864048929</v>
      </c>
      <c r="AW73" s="303">
        <f>INDEX($A$61:$H$74,MATCH($L73,$B$61:$B$74,0),MATCH($AO$60,$A$61:$H$61,0))*고양시_Modal_split!K$3 * 0.01</f>
        <v>1.813802495424899E-3</v>
      </c>
      <c r="AX73" s="303">
        <f>INDEX($A$61:$H$74,MATCH($L73,$B$61:$B$74,0),MATCH($AO$60,$A$61:$H$61,0))*고양시_Modal_split!L$3 * 0.01</f>
        <v>3.6517890241221304E-2</v>
      </c>
      <c r="AY73" s="303">
        <f>INDEX($A$61:$H$74,MATCH($L73,$B$61:$B$74,0),MATCH($AO$60,$A$61:$H$61,0))*고양시_Modal_split!M$3 * 0.01</f>
        <v>2.7811638263181789E-3</v>
      </c>
      <c r="AZ73" s="303">
        <f>INDEX($A$61:$H$74,MATCH($L73,$B$61:$B$74,0),MATCH($AO$60,$A$61:$H$61,0))*고양시_Modal_split!N$3 * 0.01</f>
        <v>1.2092016636165994E-3</v>
      </c>
      <c r="BA73" s="207">
        <f>INDEX($A$61:$H$74,MATCH($L73,$B$61:$B$74,0),MATCH($AO$60,$A$61:$H$61,0))*고양시_Modal_split!O$3 * 0.01</f>
        <v>2.1765629945098789E-3</v>
      </c>
      <c r="BB73" s="207">
        <f>INDEX($A$61:$H$74,MATCH($L73,$B$61:$B$74,0),MATCH($AO$60,$A$61:$H$61,0))*고양시_Modal_split!P$3 * 0.01</f>
        <v>1.2092016636165994</v>
      </c>
      <c r="BC73" s="207">
        <f>INDEX($A$61:$H$74,MATCH($L73,$B$61:$B$74,0),MATCH($BC$60,$A$61:$H$61,0))*고양시_Modal_split!C$3 * 0.01</f>
        <v>9.1817346661057121E-6</v>
      </c>
      <c r="BD73" s="207">
        <f>INDEX($A$61:$H$74,MATCH($L73,$B$61:$B$74,0),MATCH($BC$60,$A$61:$H$61,0))*고양시_Modal_split!D$3 * 0.01</f>
        <v>1.5422035048105417E-3</v>
      </c>
      <c r="BE73" s="207">
        <f>INDEX($A$61:$H$74,MATCH($L73,$B$61:$B$74,0),MATCH($BC$60,$A$61:$H$61,0))*고양시_Modal_split!E$3 * 0.01</f>
        <v>1.8658596517907679E-4</v>
      </c>
      <c r="BF73" s="207">
        <f>INDEX($A$61:$H$74,MATCH($L73,$B$61:$B$74,0),MATCH($BC$60,$A$61:$H$61,0))*고양시_Modal_split!F$3 * 0.01</f>
        <v>3.0070181031496211E-4</v>
      </c>
      <c r="BG73" s="207">
        <f>INDEX($A$61:$H$74,MATCH($L73,$B$61:$B$74,0),MATCH($BC$60,$A$61:$H$61,0))*고양시_Modal_split!G$3 * 0.01</f>
        <v>3.0168556760061628E-5</v>
      </c>
      <c r="BH73" s="207">
        <f>INDEX($A$61:$H$74,MATCH($L73,$B$61:$B$74,0),MATCH($BC$60,$A$61:$H$61,0))*고양시_Modal_split!H$3 * 0.01</f>
        <v>3.2791909521806121E-7</v>
      </c>
      <c r="BI73" s="207">
        <f>INDEX($A$61:$H$74,MATCH($L73,$B$61:$B$74,0),MATCH($BC$60,$A$61:$H$61,0))*고양시_Modal_split!I$3 * 0.01</f>
        <v>9.1161508470620999E-5</v>
      </c>
      <c r="BJ73" s="207">
        <f>INDEX($A$61:$H$74,MATCH($L73,$B$61:$B$74,0),MATCH($BC$60,$A$61:$H$61,0))*고양시_Modal_split!J$3 * 0.01</f>
        <v>9.9818572584377827E-4</v>
      </c>
      <c r="BK73" s="207">
        <f>INDEX($A$61:$H$74,MATCH($L73,$B$61:$B$74,0),MATCH($BC$60,$A$61:$H$61,0))*고양시_Modal_split!K$3 * 0.01</f>
        <v>4.9187864282709173E-6</v>
      </c>
      <c r="BL73" s="207">
        <f>INDEX($A$61:$H$74,MATCH($L73,$B$61:$B$74,0),MATCH($BC$60,$A$61:$H$61,0))*고양시_Modal_split!L$3 * 0.01</f>
        <v>9.9031566755854468E-5</v>
      </c>
      <c r="BM73" s="207">
        <f>INDEX($A$61:$H$74,MATCH($L73,$B$61:$B$74,0),MATCH($BC$60,$A$61:$H$61,0))*고양시_Modal_split!M$3 * 0.01</f>
        <v>7.5421391900154069E-6</v>
      </c>
      <c r="BN73" s="207">
        <f>INDEX($A$61:$H$74,MATCH($L73,$B$61:$B$74,0),MATCH($BC$60,$A$61:$H$61,0))*고양시_Modal_split!N$3 * 0.01</f>
        <v>3.2791909521806117E-6</v>
      </c>
      <c r="BO73" s="207">
        <f>INDEX($A$61:$H$74,MATCH($L73,$B$61:$B$74,0),MATCH($BC$60,$A$61:$H$61,0))*고양시_Modal_split!O$3 * 0.01</f>
        <v>5.9025437139251009E-6</v>
      </c>
      <c r="BP73" s="207">
        <f>INDEX($A$61:$H$74,MATCH($L73,$B$61:$B$74,0),MATCH($BC$60,$A$61:$H$61,0))*고양시_Modal_split!P$3 * 0.01</f>
        <v>3.2791909521806117E-3</v>
      </c>
      <c r="BQ73" s="207">
        <f>INDEX($A$61:$H$74,MATCH($L73,$B$61:$B$74,0),MATCH($BQ$60,$A$61:$H$61,0))*고양시_Modal_split!C$3 * 0.01</f>
        <v>2.6014914887299537E-5</v>
      </c>
      <c r="BR73" s="207">
        <f>INDEX($A$61:$H$74,MATCH($L73,$B$61:$B$74,0),MATCH($BQ$60,$A$61:$H$61,0))*고양시_Modal_split!D$3 * 0.01</f>
        <v>4.3695765969632054E-3</v>
      </c>
      <c r="BS73" s="207">
        <f>INDEX($A$61:$H$74,MATCH($L73,$B$61:$B$74,0),MATCH($BQ$60,$A$61:$H$61,0))*고양시_Modal_split!E$3 * 0.01</f>
        <v>5.2866023467405137E-4</v>
      </c>
      <c r="BT73" s="207">
        <f>INDEX($A$61:$H$74,MATCH($L73,$B$61:$B$74,0),MATCH($BQ$60,$A$61:$H$61,0))*고양시_Modal_split!F$3 * 0.01</f>
        <v>8.5198846255905988E-4</v>
      </c>
      <c r="BU73" s="207">
        <f>INDEX($A$61:$H$74,MATCH($L73,$B$61:$B$74,0),MATCH($BQ$60,$A$61:$H$61,0))*고양시_Modal_split!G$3 * 0.01</f>
        <v>8.5477577486841341E-5</v>
      </c>
      <c r="BV73" s="207">
        <f>INDEX($A$61:$H$74,MATCH($L73,$B$61:$B$74,0),MATCH($BQ$60,$A$61:$H$61,0))*고양시_Modal_split!H$3 * 0.01</f>
        <v>9.2910410311784079E-7</v>
      </c>
      <c r="BW73" s="207">
        <f>INDEX($A$61:$H$74,MATCH($L73,$B$61:$B$74,0),MATCH($BQ$60,$A$61:$H$61,0))*고양시_Modal_split!I$3 * 0.01</f>
        <v>2.582909406667597E-4</v>
      </c>
      <c r="BX73" s="207">
        <f>INDEX($A$61:$H$74,MATCH($L73,$B$61:$B$74,0),MATCH($BQ$60,$A$61:$H$61,0))*고양시_Modal_split!J$3 * 0.01</f>
        <v>2.8281928898907073E-3</v>
      </c>
      <c r="BY73" s="207">
        <f>INDEX($A$61:$H$74,MATCH($L73,$B$61:$B$74,0),MATCH($BQ$60,$A$61:$H$61,0))*고양시_Modal_split!K$3 * 0.01</f>
        <v>1.3936561546767611E-5</v>
      </c>
      <c r="BZ73" s="207">
        <f>INDEX($A$61:$H$74,MATCH($L73,$B$61:$B$74,0),MATCH($BQ$60,$A$61:$H$61,0))*고양시_Modal_split!L$3 * 0.01</f>
        <v>2.8058943914158793E-4</v>
      </c>
      <c r="CA73" s="207">
        <f>INDEX($A$61:$H$74,MATCH($L73,$B$61:$B$74,0),MATCH($BQ$60,$A$61:$H$61,0))*고양시_Modal_split!M$3 * 0.01</f>
        <v>2.1369394371710335E-5</v>
      </c>
      <c r="CB73" s="207">
        <f>INDEX($A$61:$H$74,MATCH($L73,$B$61:$B$74,0),MATCH($BQ$60,$A$61:$H$61,0))*고양시_Modal_split!N$3 * 0.01</f>
        <v>9.2910410311784071E-6</v>
      </c>
      <c r="CC73" s="207">
        <f>INDEX($A$61:$H$74,MATCH($L73,$B$61:$B$74,0),MATCH($BQ$60,$A$61:$H$61,0))*고양시_Modal_split!O$3 * 0.01</f>
        <v>1.6723873856121133E-5</v>
      </c>
      <c r="CD73" s="207">
        <f>INDEX($A$61:$H$74,MATCH($L73,$B$61:$B$74,0),MATCH($BQ$60,$A$61:$H$61,0))*고양시_Modal_split!P$3 * 0.01</f>
        <v>9.291041031178407E-3</v>
      </c>
      <c r="CE73" s="304">
        <f t="shared" si="31"/>
        <v>8.9628268087746613E-2</v>
      </c>
      <c r="CF73" s="304">
        <f t="shared" si="13"/>
        <v>15.054348029166871</v>
      </c>
      <c r="CG73" s="304">
        <f t="shared" si="14"/>
        <v>1.8213744479259939</v>
      </c>
      <c r="CH73" s="304">
        <f t="shared" si="15"/>
        <v>2.9353257798737018</v>
      </c>
      <c r="CI73" s="304">
        <f t="shared" si="16"/>
        <v>0.29449288085973896</v>
      </c>
      <c r="CJ73" s="304">
        <f t="shared" si="17"/>
        <v>3.2010095745623793E-3</v>
      </c>
      <c r="CK73" s="304">
        <f t="shared" si="18"/>
        <v>0.88988066172834146</v>
      </c>
      <c r="CL73" s="304">
        <f t="shared" si="19"/>
        <v>9.7438731449678837</v>
      </c>
      <c r="CM73" s="304">
        <f t="shared" si="20"/>
        <v>4.8015143618435695E-2</v>
      </c>
      <c r="CN73" s="304">
        <f t="shared" si="21"/>
        <v>0.96670489151783867</v>
      </c>
      <c r="CO73" s="304">
        <f t="shared" si="22"/>
        <v>7.362322021493474E-2</v>
      </c>
      <c r="CP73" s="304">
        <f t="shared" si="23"/>
        <v>3.2010095745623801E-2</v>
      </c>
      <c r="CQ73" s="304">
        <f t="shared" si="24"/>
        <v>5.7618172342122825E-2</v>
      </c>
      <c r="CR73" s="304">
        <f t="shared" si="25"/>
        <v>32.010095745623794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1.4731256394908983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1.2185438648863774E-5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3.3875519443841294E-3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9.4595777828248198E-2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9.0991829719407118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9.4755595911830349E-5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2.6342055663488836E-2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0.58429794971849791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0.43745195569145134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4.2000752470184072E-6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1.1676209186711171E-3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2.8090684800939465E-2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1.1339731653018689E-3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1.1390034568185523E-8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3.1664296099555747E-6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7.2817328496951813E-5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3.4679179340977822E-3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3.2271764609859007E-8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8.9715505615408029E-6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2.2269003106475233E-4</v>
      </c>
      <c r="DR73" s="270">
        <f t="shared" si="33"/>
        <v>11.014362458222461</v>
      </c>
      <c r="DS73" s="270">
        <f t="shared" si="26"/>
        <v>1.1118477160689058E-4</v>
      </c>
      <c r="DT73" s="270">
        <f t="shared" si="27"/>
        <v>3.0909366506715576E-2</v>
      </c>
      <c r="DU73" s="270">
        <f t="shared" si="28"/>
        <v>0.70727991970724735</v>
      </c>
      <c r="DW73" s="278" t="s">
        <v>171</v>
      </c>
      <c r="DX73" s="278" t="s">
        <v>171</v>
      </c>
      <c r="DY73" s="281">
        <f t="shared" si="41"/>
        <v>11.721642377929708</v>
      </c>
      <c r="DZ73" s="281">
        <f t="shared" si="42"/>
        <v>3.1020551278322466E-2</v>
      </c>
      <c r="EB73" s="278" t="s">
        <v>26</v>
      </c>
      <c r="EC73" s="278" t="s">
        <v>26</v>
      </c>
      <c r="ED73" s="281">
        <f t="shared" si="45"/>
        <v>5043.0868224906953</v>
      </c>
      <c r="EE73" s="281">
        <f t="shared" si="44"/>
        <v>13.346195723617994</v>
      </c>
      <c r="EK73" s="420" t="s">
        <v>47</v>
      </c>
      <c r="EL73" s="420" t="s">
        <v>47</v>
      </c>
      <c r="EM73" s="420" t="s">
        <v>572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50.433188951533559</v>
      </c>
      <c r="ER73" s="422">
        <f t="shared" si="38"/>
        <v>0.13346809888570327</v>
      </c>
      <c r="ES73">
        <v>0</v>
      </c>
      <c r="EU73" s="306" t="s">
        <v>47</v>
      </c>
      <c r="EV73" s="306" t="s">
        <v>47</v>
      </c>
      <c r="EW73" s="306" t="s">
        <v>572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50.433188951533559</v>
      </c>
      <c r="FB73" s="308">
        <f t="shared" si="30"/>
        <v>0.13346809888570327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$L41*KTDB_TripDistribution_2050!L$12</f>
        <v>1509.3529583187162</v>
      </c>
      <c r="D74" s="201">
        <f>$L41*KTDB_TripDistribution_2050!M$12</f>
        <v>11736.929882299295</v>
      </c>
      <c r="E74" s="201">
        <f>$L41*KTDB_TripDistribution_2050!N$12</f>
        <v>520.24356134602999</v>
      </c>
      <c r="F74" s="201">
        <f>$L41*KTDB_TripDistribution_2050!O$12</f>
        <v>1.4108299968705911</v>
      </c>
      <c r="G74" s="201">
        <f>$L41*KTDB_TripDistribution_2050!P$12</f>
        <v>3.997351657800011</v>
      </c>
      <c r="H74" s="201">
        <f>$L41*KTDB_TripDistribution_2050!Q$12</f>
        <v>13771.934583618711</v>
      </c>
      <c r="I74" t="b">
        <f>H74=$K$41</f>
        <v>1</v>
      </c>
      <c r="J74" s="230">
        <f>CR74</f>
        <v>13771.934583618709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4.2261882832924051</v>
      </c>
      <c r="N74" s="206">
        <f>INDEX($A$61:$H$74,MATCH($L74,$B$61:$B$74,0),MATCH($M$60,$A$61:$H$61,0))*고양시_Modal_split!D$3 * 0.01</f>
        <v>709.84869629729224</v>
      </c>
      <c r="O74" s="206">
        <f>INDEX($A$61:$H$74,MATCH($L74,$B$61:$B$74,0),MATCH($M$60,$A$61:$H$61,0))*고양시_Modal_split!E$3 * 0.01</f>
        <v>85.882183328334946</v>
      </c>
      <c r="P74" s="206">
        <f>INDEX($A$61:$H$74,MATCH($L74,$B$61:$B$74,0),MATCH($M$60,$A$61:$H$61,0))*고양시_Modal_split!F$3 * 0.01</f>
        <v>138.40766627782628</v>
      </c>
      <c r="Q74" s="206">
        <f>INDEX($A$61:$H$74,MATCH($L74,$B$61:$B$74,0),MATCH($M$60,$A$61:$H$61,0))*고양시_Modal_split!G$3 * 0.01</f>
        <v>13.886047216532189</v>
      </c>
      <c r="R74" s="206">
        <f>INDEX($A$61:$H$74,MATCH($L74,$B$61:$B$74,0),MATCH($M$60,$A$61:$H$61,0))*고양시_Modal_split!H$3 * 0.01</f>
        <v>0.15093529583187162</v>
      </c>
      <c r="S74" s="206">
        <f>INDEX($A$61:$H$74,MATCH($L74,$B$61:$B$74,0),MATCH($M$60,$A$61:$H$61,0))*고양시_Modal_split!I$3 * 0.01</f>
        <v>41.960012241260308</v>
      </c>
      <c r="T74" s="206">
        <f>INDEX($A$61:$H$74,MATCH($L74,$B$61:$B$74,0),MATCH($M$60,$A$61:$H$61,0))*고양시_Modal_split!J$3 * 0.01</f>
        <v>459.4470405122172</v>
      </c>
      <c r="U74" s="206">
        <f>INDEX($A$61:$H$74,MATCH($L74,$B$61:$B$74,0),MATCH($M$60,$A$61:$H$61,0))*고양시_Modal_split!K$3 * 0.01</f>
        <v>2.2640294374780745</v>
      </c>
      <c r="V74" s="206">
        <f>INDEX($A$61:$H$74,MATCH($L74,$B$61:$B$74,0),MATCH($M$60,$A$61:$H$61,0))*고양시_Modal_split!L$3 * 0.01</f>
        <v>45.582459341225231</v>
      </c>
      <c r="W74" s="206">
        <f>INDEX($A$61:$H$74,MATCH($L74,$B$61:$B$74,0),MATCH($M$60,$A$61:$H$61,0))*고양시_Modal_split!M$3 * 0.01</f>
        <v>3.4715118041330473</v>
      </c>
      <c r="X74" s="206">
        <f>INDEX($A$61:$H$74,MATCH($L74,$B$61:$B$74,0),MATCH($M$60,$A$61:$H$61,0))*고양시_Modal_split!N$3 * 0.01</f>
        <v>1.5093529583187164</v>
      </c>
      <c r="Y74" s="206">
        <f>INDEX($A$61:$H$74,MATCH($L74,$B$61:$B$74,0),MATCH($M$60,$A$61:$H$61,0))*고양시_Modal_split!O$3 * 0.01</f>
        <v>2.716835324973689</v>
      </c>
      <c r="Z74" s="209">
        <f>INDEX($A$61:$H$74,MATCH($L74,$B$61:$B$74,0),MATCH($M$60,$A$61:$H$61,0))*고양시_Modal_split!P$3 * 0.01</f>
        <v>1509.3529583187162</v>
      </c>
      <c r="AA74" s="207">
        <f>INDEX($A$61:$H$74,MATCH($L74,$B$61:$B$74,0),MATCH($AA$60,$A$61:$H$61,0))*고양시_Modal_split!C$3 * 0.01</f>
        <v>32.863403670438025</v>
      </c>
      <c r="AB74" s="207">
        <f>INDEX($A$61:$H$74,MATCH($L74,$B$61:$B$74,0),MATCH($AA$60,$A$61:$H$61,0))*고양시_Modal_split!D$3 * 0.01</f>
        <v>5519.8781236453588</v>
      </c>
      <c r="AC74" s="207">
        <f>INDEX($A$61:$H$74,MATCH($L74,$B$61:$B$74,0),MATCH($AA$60,$A$61:$H$61,0))*고양시_Modal_split!E$3 * 0.01</f>
        <v>667.83131030282982</v>
      </c>
      <c r="AD74" s="207">
        <f>INDEX($A$61:$H$74,MATCH($L74,$B$61:$B$74,0),MATCH($AA$60,$A$61:$H$61,0))*고양시_Modal_split!F$3 * 0.01</f>
        <v>1076.2764702068455</v>
      </c>
      <c r="AE74" s="207">
        <f>INDEX($A$61:$H$74,MATCH($L74,$B$61:$B$74,0),MATCH($AA$60,$A$61:$H$61,0))*고양시_Modal_split!G$3 * 0.01</f>
        <v>107.97975491715351</v>
      </c>
      <c r="AF74" s="207">
        <f>INDEX($A$61:$H$74,MATCH($L74,$B$61:$B$74,0),MATCH($AA$60,$A$61:$H$61,0))*고양시_Modal_split!H$3 * 0.01</f>
        <v>1.1736929882299296</v>
      </c>
      <c r="AG74" s="207">
        <f>INDEX($A$61:$H$74,MATCH($L74,$B$61:$B$74,0),MATCH($AA$60,$A$61:$H$61,0))*고양시_Modal_split!I$3 * 0.01</f>
        <v>326.2866507279204</v>
      </c>
      <c r="AH74" s="207">
        <f>INDEX($A$61:$H$74,MATCH($L74,$B$61:$B$74,0),MATCH($AA$60,$A$61:$H$61,0))*고양시_Modal_split!J$3 * 0.01</f>
        <v>3572.7214561719056</v>
      </c>
      <c r="AI74" s="207">
        <f>INDEX($A$61:$H$74,MATCH($L74,$B$61:$B$74,0),MATCH($AA$60,$A$61:$H$61,0))*고양시_Modal_split!K$3 * 0.01</f>
        <v>17.605394823448943</v>
      </c>
      <c r="AJ74" s="207">
        <f>INDEX($A$61:$H$74,MATCH($L74,$B$61:$B$74,0),MATCH($AA$60,$A$61:$H$61,0))*고양시_Modal_split!L$3 * 0.01</f>
        <v>354.45528244543874</v>
      </c>
      <c r="AK74" s="207">
        <f>INDEX($A$61:$H$74,MATCH($L74,$B$61:$B$74,0),MATCH($AA$60,$A$61:$H$61,0))*고양시_Modal_split!M$3 * 0.01</f>
        <v>26.994938729288378</v>
      </c>
      <c r="AL74" s="207">
        <f>INDEX($A$61:$H$74,MATCH($L74,$B$61:$B$74,0),MATCH($AA$60,$A$61:$H$61,0))*고양시_Modal_split!N$3 * 0.01</f>
        <v>11.736929882299297</v>
      </c>
      <c r="AM74" s="207">
        <f>INDEX($A$61:$H$74,MATCH($L74,$B$61:$B$74,0),MATCH($AA$60,$A$61:$H$61,0))*고양시_Modal_split!O$3 * 0.01</f>
        <v>21.126473788138728</v>
      </c>
      <c r="AN74" s="207">
        <f>INDEX($A$61:$H$74,MATCH($L74,$B$61:$B$74,0),MATCH($AA$60,$A$61:$H$61,0))*고양시_Modal_split!P$3 * 0.01</f>
        <v>11736.929882299295</v>
      </c>
      <c r="AO74" s="303">
        <f>INDEX($A$61:$H$74,MATCH($L74,$B$61:$B$74,0),MATCH($AO$60,$A$61:$H$61,0))*고양시_Modal_split!C$3 * 0.01</f>
        <v>1.4566819717688839</v>
      </c>
      <c r="AP74" s="303">
        <f>INDEX($A$61:$H$74,MATCH($L74,$B$61:$B$74,0),MATCH($AO$60,$A$61:$H$61,0))*고양시_Modal_split!D$3 * 0.01</f>
        <v>244.67054690103794</v>
      </c>
      <c r="AQ74" s="303">
        <f>INDEX($A$61:$H$74,MATCH($L74,$B$61:$B$74,0),MATCH($AO$60,$A$61:$H$61,0))*고양시_Modal_split!E$3 * 0.01</f>
        <v>29.601858640589104</v>
      </c>
      <c r="AR74" s="303">
        <f>INDEX($A$61:$H$74,MATCH($L74,$B$61:$B$74,0),MATCH($AO$60,$A$61:$H$61,0))*고양시_Modal_split!F$3 * 0.01</f>
        <v>47.706334575430951</v>
      </c>
      <c r="AS74" s="303">
        <f>INDEX($A$61:$H$74,MATCH($L74,$B$61:$B$74,0),MATCH($AO$60,$A$61:$H$61,0))*고양시_Modal_split!G$3 * 0.01</f>
        <v>4.7862407643834759</v>
      </c>
      <c r="AT74" s="303">
        <f>INDEX($A$61:$H$74,MATCH($L74,$B$61:$B$74,0),MATCH($AO$60,$A$61:$H$61,0))*고양시_Modal_split!H$3 * 0.01</f>
        <v>5.2024356134602996E-2</v>
      </c>
      <c r="AU74" s="303">
        <f>INDEX($A$61:$H$74,MATCH($L74,$B$61:$B$74,0),MATCH($AO$60,$A$61:$H$61,0))*고양시_Modal_split!I$3 * 0.01</f>
        <v>14.462771005419635</v>
      </c>
      <c r="AV74" s="303">
        <f>INDEX($A$61:$H$74,MATCH($L74,$B$61:$B$74,0),MATCH($AO$60,$A$61:$H$61,0))*고양시_Modal_split!J$3 * 0.01</f>
        <v>158.36214007373152</v>
      </c>
      <c r="AW74" s="303">
        <f>INDEX($A$61:$H$74,MATCH($L74,$B$61:$B$74,0),MATCH($AO$60,$A$61:$H$61,0))*고양시_Modal_split!K$3 * 0.01</f>
        <v>0.78036534201904506</v>
      </c>
      <c r="AX74" s="303">
        <f>INDEX($A$61:$H$74,MATCH($L74,$B$61:$B$74,0),MATCH($AO$60,$A$61:$H$61,0))*고양시_Modal_split!L$3 * 0.01</f>
        <v>15.711355552650106</v>
      </c>
      <c r="AY74" s="303">
        <f>INDEX($A$61:$H$74,MATCH($L74,$B$61:$B$74,0),MATCH($AO$60,$A$61:$H$61,0))*고양시_Modal_split!M$3 * 0.01</f>
        <v>1.196560191095869</v>
      </c>
      <c r="AZ74" s="303">
        <f>INDEX($A$61:$H$74,MATCH($L74,$B$61:$B$74,0),MATCH($AO$60,$A$61:$H$61,0))*고양시_Modal_split!N$3 * 0.01</f>
        <v>0.52024356134603</v>
      </c>
      <c r="BA74" s="207">
        <f>INDEX($A$61:$H$74,MATCH($L74,$B$61:$B$74,0),MATCH($AO$60,$A$61:$H$61,0))*고양시_Modal_split!O$3 * 0.01</f>
        <v>0.93643841042285403</v>
      </c>
      <c r="BB74" s="207">
        <f>INDEX($A$61:$H$74,MATCH($L74,$B$61:$B$74,0),MATCH($AO$60,$A$61:$H$61,0))*고양시_Modal_split!P$3 * 0.01</f>
        <v>520.24356134602999</v>
      </c>
      <c r="BC74" s="207">
        <f>INDEX($A$61:$H$74,MATCH($L74,$B$61:$B$74,0),MATCH($BC$60,$A$61:$H$61,0))*고양시_Modal_split!C$3 * 0.01</f>
        <v>3.9503239912376548E-3</v>
      </c>
      <c r="BD74" s="207">
        <f>INDEX($A$61:$H$74,MATCH($L74,$B$61:$B$74,0),MATCH($BC$60,$A$61:$H$61,0))*고양시_Modal_split!D$3 * 0.01</f>
        <v>0.66351334752823898</v>
      </c>
      <c r="BE74" s="207">
        <f>INDEX($A$61:$H$74,MATCH($L74,$B$61:$B$74,0),MATCH($BC$60,$A$61:$H$61,0))*고양시_Modal_split!E$3 * 0.01</f>
        <v>8.0276226821936622E-2</v>
      </c>
      <c r="BF74" s="207">
        <f>INDEX($A$61:$H$74,MATCH($L74,$B$61:$B$74,0),MATCH($BC$60,$A$61:$H$61,0))*고양시_Modal_split!F$3 * 0.01</f>
        <v>0.1293731107130332</v>
      </c>
      <c r="BG74" s="207">
        <f>INDEX($A$61:$H$74,MATCH($L74,$B$61:$B$74,0),MATCH($BC$60,$A$61:$H$61,0))*고양시_Modal_split!G$3 * 0.01</f>
        <v>1.2979635971209437E-2</v>
      </c>
      <c r="BH74" s="207">
        <f>INDEX($A$61:$H$74,MATCH($L74,$B$61:$B$74,0),MATCH($BC$60,$A$61:$H$61,0))*고양시_Modal_split!H$3 * 0.01</f>
        <v>1.4108299968705913E-4</v>
      </c>
      <c r="BI74" s="207">
        <f>INDEX($A$61:$H$74,MATCH($L74,$B$61:$B$74,0),MATCH($BC$60,$A$61:$H$61,0))*고양시_Modal_split!I$3 * 0.01</f>
        <v>3.9221073913002433E-2</v>
      </c>
      <c r="BJ74" s="207">
        <f>INDEX($A$61:$H$74,MATCH($L74,$B$61:$B$74,0),MATCH($BC$60,$A$61:$H$61,0))*고양시_Modal_split!J$3 * 0.01</f>
        <v>0.42945665104740799</v>
      </c>
      <c r="BK74" s="207">
        <f>INDEX($A$61:$H$74,MATCH($L74,$B$61:$B$74,0),MATCH($BC$60,$A$61:$H$61,0))*고양시_Modal_split!K$3 * 0.01</f>
        <v>2.1162449953058865E-3</v>
      </c>
      <c r="BL74" s="207">
        <f>INDEX($A$61:$H$74,MATCH($L74,$B$61:$B$74,0),MATCH($BC$60,$A$61:$H$61,0))*고양시_Modal_split!L$3 * 0.01</f>
        <v>4.2607065905491855E-2</v>
      </c>
      <c r="BM74" s="207">
        <f>INDEX($A$61:$H$74,MATCH($L74,$B$61:$B$74,0),MATCH($BC$60,$A$61:$H$61,0))*고양시_Modal_split!M$3 * 0.01</f>
        <v>3.2449089928023593E-3</v>
      </c>
      <c r="BN74" s="207">
        <f>INDEX($A$61:$H$74,MATCH($L74,$B$61:$B$74,0),MATCH($BC$60,$A$61:$H$61,0))*고양시_Modal_split!N$3 * 0.01</f>
        <v>1.4108299968705912E-3</v>
      </c>
      <c r="BO74" s="207">
        <f>INDEX($A$61:$H$74,MATCH($L74,$B$61:$B$74,0),MATCH($BC$60,$A$61:$H$61,0))*고양시_Modal_split!O$3 * 0.01</f>
        <v>2.5394939943670638E-3</v>
      </c>
      <c r="BP74" s="207">
        <f>INDEX($A$61:$H$74,MATCH($L74,$B$61:$B$74,0),MATCH($BC$60,$A$61:$H$61,0))*고양시_Modal_split!P$3 * 0.01</f>
        <v>1.4108299968705911</v>
      </c>
      <c r="BQ74" s="207">
        <f>INDEX($A$61:$H$74,MATCH($L74,$B$61:$B$74,0),MATCH($BQ$60,$A$61:$H$61,0))*고양시_Modal_split!C$3 * 0.01</f>
        <v>1.1192584641840029E-2</v>
      </c>
      <c r="BR74" s="207">
        <f>INDEX($A$61:$H$74,MATCH($L74,$B$61:$B$74,0),MATCH($BQ$60,$A$61:$H$61,0))*고양시_Modal_split!D$3 * 0.01</f>
        <v>1.8799544846633454</v>
      </c>
      <c r="BS74" s="207">
        <f>INDEX($A$61:$H$74,MATCH($L74,$B$61:$B$74,0),MATCH($BQ$60,$A$61:$H$61,0))*고양시_Modal_split!E$3 * 0.01</f>
        <v>0.2274493093288206</v>
      </c>
      <c r="BT74" s="207">
        <f>INDEX($A$61:$H$74,MATCH($L74,$B$61:$B$74,0),MATCH($BQ$60,$A$61:$H$61,0))*고양시_Modal_split!F$3 * 0.01</f>
        <v>0.36655714702026104</v>
      </c>
      <c r="BU74" s="207">
        <f>INDEX($A$61:$H$74,MATCH($L74,$B$61:$B$74,0),MATCH($BQ$60,$A$61:$H$61,0))*고양시_Modal_split!G$3 * 0.01</f>
        <v>3.67756352517601E-2</v>
      </c>
      <c r="BV74" s="207">
        <f>INDEX($A$61:$H$74,MATCH($L74,$B$61:$B$74,0),MATCH($BQ$60,$A$61:$H$61,0))*고양시_Modal_split!H$3 * 0.01</f>
        <v>3.9973516578000113E-4</v>
      </c>
      <c r="BW74" s="207">
        <f>INDEX($A$61:$H$74,MATCH($L74,$B$61:$B$74,0),MATCH($BQ$60,$A$61:$H$61,0))*고양시_Modal_split!I$3 * 0.01</f>
        <v>0.11112637608684031</v>
      </c>
      <c r="BX74" s="207">
        <f>INDEX($A$61:$H$74,MATCH($L74,$B$61:$B$74,0),MATCH($BQ$60,$A$61:$H$61,0))*고양시_Modal_split!J$3 * 0.01</f>
        <v>1.2167938446343234</v>
      </c>
      <c r="BY74" s="207">
        <f>INDEX($A$61:$H$74,MATCH($L74,$B$61:$B$74,0),MATCH($BQ$60,$A$61:$H$61,0))*고양시_Modal_split!K$3 * 0.01</f>
        <v>5.9960274867000164E-3</v>
      </c>
      <c r="BZ74" s="207">
        <f>INDEX($A$61:$H$74,MATCH($L74,$B$61:$B$74,0),MATCH($BQ$60,$A$61:$H$61,0))*고양시_Modal_split!L$3 * 0.01</f>
        <v>0.12072002006556033</v>
      </c>
      <c r="CA74" s="207">
        <f>INDEX($A$61:$H$74,MATCH($L74,$B$61:$B$74,0),MATCH($BQ$60,$A$61:$H$61,0))*고양시_Modal_split!M$3 * 0.01</f>
        <v>9.193908812940025E-3</v>
      </c>
      <c r="CB74" s="207">
        <f>INDEX($A$61:$H$74,MATCH($L74,$B$61:$B$74,0),MATCH($BQ$60,$A$61:$H$61,0))*고양시_Modal_split!N$3 * 0.01</f>
        <v>3.9973516578000112E-3</v>
      </c>
      <c r="CC74" s="207">
        <f>INDEX($A$61:$H$74,MATCH($L74,$B$61:$B$74,0),MATCH($BQ$60,$A$61:$H$61,0))*고양시_Modal_split!O$3 * 0.01</f>
        <v>7.1952329840400198E-3</v>
      </c>
      <c r="CD74" s="207">
        <f>INDEX($A$61:$H$74,MATCH($L74,$B$61:$B$74,0),MATCH($BQ$60,$A$61:$H$61,0))*고양시_Modal_split!P$3 * 0.01</f>
        <v>3.9973516578000114</v>
      </c>
      <c r="CE74" s="304">
        <f t="shared" si="31"/>
        <v>38.561416834132402</v>
      </c>
      <c r="CF74" s="304">
        <f t="shared" si="13"/>
        <v>6476.9408346758801</v>
      </c>
      <c r="CG74" s="304">
        <f t="shared" si="14"/>
        <v>783.62307780790456</v>
      </c>
      <c r="CH74" s="304">
        <f t="shared" si="15"/>
        <v>1262.8864013178361</v>
      </c>
      <c r="CI74" s="304">
        <f t="shared" si="16"/>
        <v>126.70179816929215</v>
      </c>
      <c r="CJ74" s="304">
        <f t="shared" si="17"/>
        <v>1.3771934583618715</v>
      </c>
      <c r="CK74" s="304">
        <f t="shared" si="18"/>
        <v>382.85978142460016</v>
      </c>
      <c r="CL74" s="304">
        <f t="shared" si="19"/>
        <v>4192.1768872535358</v>
      </c>
      <c r="CM74" s="304">
        <f t="shared" si="20"/>
        <v>20.65790187542807</v>
      </c>
      <c r="CN74" s="304">
        <f t="shared" si="21"/>
        <v>415.91242442528511</v>
      </c>
      <c r="CO74" s="304">
        <f t="shared" si="22"/>
        <v>31.675449542323037</v>
      </c>
      <c r="CP74" s="304">
        <f t="shared" si="23"/>
        <v>13.771934583618714</v>
      </c>
      <c r="CQ74" s="304">
        <f t="shared" si="24"/>
        <v>24.789482250513679</v>
      </c>
      <c r="CR74" s="304">
        <f t="shared" si="25"/>
        <v>13771.934583618709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633.79347883686796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5.2426292404262461E-3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1.4574509288384963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40.69862441180824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3914.8071798903256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4.0767384099684952E-2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11.333332779712414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251.38672513860905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188.20811300079842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1.8070286951928794E-3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0.50235397726362052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12.085658117423158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0.48787746141782273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4.9004168005230679E-6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1.3623158705454127E-3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3.1328724930508714E-2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1.4920273687804328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1.3884514268148702E-5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3.859894966545339E-3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9.5809539734571694E-2</v>
      </c>
      <c r="DR74" s="270">
        <f t="shared" si="33"/>
        <v>4738.7886765581898</v>
      </c>
      <c r="DS74" s="270">
        <f t="shared" si="26"/>
        <v>4.7835826966372744E-2</v>
      </c>
      <c r="DT74" s="270">
        <f t="shared" si="27"/>
        <v>13.298359896651622</v>
      </c>
      <c r="DU74" s="270">
        <f t="shared" si="28"/>
        <v>304.29814593250552</v>
      </c>
      <c r="DW74" s="278" t="s">
        <v>26</v>
      </c>
      <c r="DX74" s="278" t="s">
        <v>26</v>
      </c>
      <c r="DY74" s="281">
        <f t="shared" ref="DY74" si="46">DR74+DU74</f>
        <v>5043.0868224906953</v>
      </c>
      <c r="DZ74" s="281">
        <f t="shared" ref="DZ74" si="47">DS74+DT74</f>
        <v>13.346195723617994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575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117.70770307651566</v>
      </c>
      <c r="ER74" s="422">
        <f t="shared" si="38"/>
        <v>0.31150565094987287</v>
      </c>
      <c r="ES74">
        <v>0</v>
      </c>
      <c r="EU74" s="306" t="s">
        <v>169</v>
      </c>
      <c r="EV74" s="306" t="s">
        <v>169</v>
      </c>
      <c r="EW74" s="306" t="s">
        <v>575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117.70770307651566</v>
      </c>
      <c r="FB74" s="308">
        <f t="shared" si="30"/>
        <v>0.31150565094987287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576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114.19915939883205</v>
      </c>
      <c r="ER75" s="422">
        <f t="shared" si="38"/>
        <v>0.30222052216359085</v>
      </c>
      <c r="ES75">
        <v>0</v>
      </c>
      <c r="EU75" s="306" t="s">
        <v>169</v>
      </c>
      <c r="EV75" s="306" t="s">
        <v>169</v>
      </c>
      <c r="EW75" s="306" t="s">
        <v>576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114.19915939883205</v>
      </c>
      <c r="FB75" s="308">
        <f t="shared" si="30"/>
        <v>0.30222052216359085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110.91669588249196</v>
      </c>
      <c r="ER76" s="422">
        <f t="shared" si="38"/>
        <v>0.29353369957125763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110.91669588249196</v>
      </c>
      <c r="FB76" s="308">
        <f t="shared" si="30"/>
        <v>0.29353369957125763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577</v>
      </c>
      <c r="EN77" s="420">
        <v>28051.338899999999</v>
      </c>
      <c r="EO77" s="420">
        <v>1</v>
      </c>
      <c r="EP77" s="421">
        <v>849016</v>
      </c>
      <c r="EQ77" s="422">
        <f t="shared" si="37"/>
        <v>283.53499146889601</v>
      </c>
      <c r="ER77" s="422">
        <f t="shared" si="38"/>
        <v>0.7503566017864699</v>
      </c>
      <c r="ES77">
        <v>0</v>
      </c>
      <c r="EU77" s="306" t="s">
        <v>170</v>
      </c>
      <c r="EV77" s="306" t="s">
        <v>170</v>
      </c>
      <c r="EW77" s="306" t="s">
        <v>577</v>
      </c>
      <c r="EX77" s="306">
        <v>28051.338899999999</v>
      </c>
      <c r="EY77" s="306">
        <v>1</v>
      </c>
      <c r="EZ77" s="307">
        <v>849016</v>
      </c>
      <c r="FA77" s="308">
        <f t="shared" si="39"/>
        <v>283.53499146889601</v>
      </c>
      <c r="FB77" s="308">
        <f t="shared" si="30"/>
        <v>0.7503566017864699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579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9.1659585329038222</v>
      </c>
      <c r="ER78" s="422">
        <f t="shared" si="38"/>
        <v>2.4257103016577419E-2</v>
      </c>
      <c r="ES78">
        <v>0</v>
      </c>
      <c r="EU78" s="306" t="s">
        <v>171</v>
      </c>
      <c r="EV78" s="306" t="s">
        <v>171</v>
      </c>
      <c r="EW78" s="306" t="s">
        <v>579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9.1659585329038222</v>
      </c>
      <c r="FB78" s="308">
        <f t="shared" si="30"/>
        <v>2.4257103016577419E-2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580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2.2216170372548882</v>
      </c>
      <c r="ER79" s="422">
        <f t="shared" si="38"/>
        <v>5.8793625503128595E-3</v>
      </c>
      <c r="ES79">
        <v>0</v>
      </c>
      <c r="EU79" s="306" t="s">
        <v>171</v>
      </c>
      <c r="EV79" s="306" t="s">
        <v>171</v>
      </c>
      <c r="EW79" s="306" t="s">
        <v>580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2.2216170372548882</v>
      </c>
      <c r="FB79" s="308">
        <f t="shared" si="30"/>
        <v>5.8793625503128595E-3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582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39.911733869277661</v>
      </c>
      <c r="ER80" s="422">
        <f t="shared" si="38"/>
        <v>0.10562376390443666</v>
      </c>
      <c r="ES80">
        <v>0</v>
      </c>
      <c r="EU80" s="306" t="s">
        <v>13</v>
      </c>
      <c r="EV80" s="306" t="s">
        <v>13</v>
      </c>
      <c r="EW80" s="306" t="s">
        <v>582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39.911733869277661</v>
      </c>
      <c r="FB80" s="308">
        <f t="shared" si="30"/>
        <v>0.10562376390443666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583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49.377210942194033</v>
      </c>
      <c r="ER81" s="422">
        <f t="shared" si="38"/>
        <v>0.13067352292686199</v>
      </c>
      <c r="ES81">
        <v>0</v>
      </c>
      <c r="EU81" s="306" t="s">
        <v>13</v>
      </c>
      <c r="EV81" s="306" t="s">
        <v>13</v>
      </c>
      <c r="EW81" s="306" t="s">
        <v>583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49.377210942194033</v>
      </c>
      <c r="FB81" s="308">
        <f t="shared" si="30"/>
        <v>0.13067352292686199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4899.358848049711</v>
      </c>
      <c r="ER82" s="310">
        <f>SUM(ER62:ER81)</f>
        <v>12.965829145494881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641</v>
      </c>
      <c r="C85" t="s">
        <v>463</v>
      </c>
      <c r="D85" t="s">
        <v>467</v>
      </c>
      <c r="E85" t="s">
        <v>624</v>
      </c>
      <c r="F85" t="s">
        <v>465</v>
      </c>
      <c r="G85" t="s">
        <v>466</v>
      </c>
      <c r="H85" t="s">
        <v>21</v>
      </c>
      <c r="K85" s="32" t="s">
        <v>625</v>
      </c>
      <c r="CV85" s="32" t="s">
        <v>626</v>
      </c>
      <c r="CY85" t="s">
        <v>478</v>
      </c>
      <c r="CZ85" t="s">
        <v>479</v>
      </c>
      <c r="EK85" s="353" t="s">
        <v>860</v>
      </c>
      <c r="FD85" s="353"/>
    </row>
    <row r="86" spans="1:167">
      <c r="A86" t="s">
        <v>627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482</v>
      </c>
      <c r="L86" s="159"/>
      <c r="M86" s="538" t="s">
        <v>463</v>
      </c>
      <c r="N86" s="539"/>
      <c r="O86" s="539"/>
      <c r="P86" s="539"/>
      <c r="Q86" s="539"/>
      <c r="R86" s="539"/>
      <c r="S86" s="539"/>
      <c r="T86" s="539"/>
      <c r="U86" s="539"/>
      <c r="V86" s="539"/>
      <c r="W86" s="539"/>
      <c r="X86" s="539"/>
      <c r="Y86" s="539"/>
      <c r="Z86" s="540"/>
      <c r="AA86" s="538" t="s">
        <v>467</v>
      </c>
      <c r="AB86" s="539"/>
      <c r="AC86" s="539"/>
      <c r="AD86" s="539"/>
      <c r="AE86" s="539"/>
      <c r="AF86" s="539"/>
      <c r="AG86" s="539"/>
      <c r="AH86" s="539"/>
      <c r="AI86" s="539"/>
      <c r="AJ86" s="539"/>
      <c r="AK86" s="539"/>
      <c r="AL86" s="539"/>
      <c r="AM86" s="539"/>
      <c r="AN86" s="540"/>
      <c r="AO86" s="538" t="s">
        <v>464</v>
      </c>
      <c r="AP86" s="539"/>
      <c r="AQ86" s="539"/>
      <c r="AR86" s="539"/>
      <c r="AS86" s="539"/>
      <c r="AT86" s="539"/>
      <c r="AU86" s="539"/>
      <c r="AV86" s="539"/>
      <c r="AW86" s="539"/>
      <c r="AX86" s="539"/>
      <c r="AY86" s="539"/>
      <c r="AZ86" s="539"/>
      <c r="BA86" s="539"/>
      <c r="BB86" s="540"/>
      <c r="BC86" s="538" t="s">
        <v>465</v>
      </c>
      <c r="BD86" s="539"/>
      <c r="BE86" s="539"/>
      <c r="BF86" s="539"/>
      <c r="BG86" s="539"/>
      <c r="BH86" s="539"/>
      <c r="BI86" s="539"/>
      <c r="BJ86" s="539"/>
      <c r="BK86" s="539"/>
      <c r="BL86" s="539"/>
      <c r="BM86" s="539"/>
      <c r="BN86" s="539"/>
      <c r="BO86" s="539"/>
      <c r="BP86" s="540"/>
      <c r="BQ86" s="538" t="s">
        <v>466</v>
      </c>
      <c r="BR86" s="539"/>
      <c r="BS86" s="539"/>
      <c r="BT86" s="539"/>
      <c r="BU86" s="539"/>
      <c r="BV86" s="539"/>
      <c r="BW86" s="539"/>
      <c r="BX86" s="539"/>
      <c r="BY86" s="539"/>
      <c r="BZ86" s="539"/>
      <c r="CA86" s="539"/>
      <c r="CB86" s="539"/>
      <c r="CC86" s="539"/>
      <c r="CD86" s="540"/>
      <c r="CE86" s="538" t="s">
        <v>21</v>
      </c>
      <c r="CF86" s="539"/>
      <c r="CG86" s="539"/>
      <c r="CH86" s="539"/>
      <c r="CI86" s="539"/>
      <c r="CJ86" s="539"/>
      <c r="CK86" s="539"/>
      <c r="CL86" s="539"/>
      <c r="CM86" s="539"/>
      <c r="CN86" s="539"/>
      <c r="CO86" s="539"/>
      <c r="CP86" s="539"/>
      <c r="CQ86" s="539"/>
      <c r="CR86" s="540"/>
      <c r="CV86" s="263" t="s">
        <v>628</v>
      </c>
      <c r="CW86" s="263"/>
      <c r="CX86" s="541" t="s">
        <v>629</v>
      </c>
      <c r="CY86" s="541"/>
      <c r="CZ86" s="541"/>
      <c r="DA86" s="541"/>
      <c r="DB86" s="542" t="s">
        <v>630</v>
      </c>
      <c r="DC86" s="541"/>
      <c r="DD86" s="541"/>
      <c r="DE86" s="541"/>
      <c r="DF86" s="542" t="s">
        <v>464</v>
      </c>
      <c r="DG86" s="541"/>
      <c r="DH86" s="541"/>
      <c r="DI86" s="541"/>
      <c r="DJ86" s="542" t="s">
        <v>465</v>
      </c>
      <c r="DK86" s="541"/>
      <c r="DL86" s="541"/>
      <c r="DM86" s="541"/>
      <c r="DN86" s="542" t="s">
        <v>466</v>
      </c>
      <c r="DO86" s="541"/>
      <c r="DP86" s="541"/>
      <c r="DQ86" s="541"/>
      <c r="DR86" s="542" t="s">
        <v>21</v>
      </c>
      <c r="DS86" s="541"/>
      <c r="DT86" s="541"/>
      <c r="DU86" s="541"/>
      <c r="DW86" s="278"/>
      <c r="DX86" s="278"/>
      <c r="DY86" s="442" t="s">
        <v>588</v>
      </c>
      <c r="DZ86" s="442"/>
      <c r="EB86" s="278"/>
      <c r="EC86" s="278"/>
      <c r="ED86" s="442" t="s">
        <v>631</v>
      </c>
      <c r="EE86" s="442"/>
      <c r="EI86" t="s">
        <v>632</v>
      </c>
    </row>
    <row r="87" spans="1:167">
      <c r="A87" s="199"/>
      <c r="B87" s="199"/>
      <c r="C87" s="202" t="s">
        <v>463</v>
      </c>
      <c r="D87" s="202" t="s">
        <v>467</v>
      </c>
      <c r="E87" s="202" t="s">
        <v>464</v>
      </c>
      <c r="F87" s="202" t="s">
        <v>465</v>
      </c>
      <c r="G87" s="202" t="s">
        <v>466</v>
      </c>
      <c r="H87" s="202" t="s">
        <v>21</v>
      </c>
      <c r="K87" s="159"/>
      <c r="L87" s="159"/>
      <c r="M87" s="211" t="s">
        <v>472</v>
      </c>
      <c r="N87" s="160" t="s">
        <v>156</v>
      </c>
      <c r="O87" s="160" t="s">
        <v>475</v>
      </c>
      <c r="P87" s="160" t="s">
        <v>476</v>
      </c>
      <c r="Q87" s="160" t="s">
        <v>477</v>
      </c>
      <c r="R87" s="160" t="s">
        <v>478</v>
      </c>
      <c r="S87" s="160" t="s">
        <v>479</v>
      </c>
      <c r="T87" s="160" t="s">
        <v>480</v>
      </c>
      <c r="U87" s="160" t="s">
        <v>449</v>
      </c>
      <c r="V87" s="160" t="s">
        <v>157</v>
      </c>
      <c r="W87" s="160" t="s">
        <v>473</v>
      </c>
      <c r="X87" s="160" t="s">
        <v>474</v>
      </c>
      <c r="Y87" s="160" t="s">
        <v>46</v>
      </c>
      <c r="Z87" s="212" t="s">
        <v>11</v>
      </c>
      <c r="AA87" s="211" t="s">
        <v>472</v>
      </c>
      <c r="AB87" s="160" t="s">
        <v>156</v>
      </c>
      <c r="AC87" s="160" t="s">
        <v>475</v>
      </c>
      <c r="AD87" s="160" t="s">
        <v>476</v>
      </c>
      <c r="AE87" s="160" t="s">
        <v>477</v>
      </c>
      <c r="AF87" s="160" t="s">
        <v>478</v>
      </c>
      <c r="AG87" s="160" t="s">
        <v>479</v>
      </c>
      <c r="AH87" s="160" t="s">
        <v>480</v>
      </c>
      <c r="AI87" s="160" t="s">
        <v>449</v>
      </c>
      <c r="AJ87" s="160" t="s">
        <v>157</v>
      </c>
      <c r="AK87" s="160" t="s">
        <v>473</v>
      </c>
      <c r="AL87" s="160" t="s">
        <v>474</v>
      </c>
      <c r="AM87" s="160" t="s">
        <v>46</v>
      </c>
      <c r="AN87" s="212" t="s">
        <v>11</v>
      </c>
      <c r="AO87" s="211" t="s">
        <v>472</v>
      </c>
      <c r="AP87" s="160" t="s">
        <v>156</v>
      </c>
      <c r="AQ87" s="160" t="s">
        <v>475</v>
      </c>
      <c r="AR87" s="160" t="s">
        <v>476</v>
      </c>
      <c r="AS87" s="160" t="s">
        <v>477</v>
      </c>
      <c r="AT87" s="160" t="s">
        <v>478</v>
      </c>
      <c r="AU87" s="160" t="s">
        <v>479</v>
      </c>
      <c r="AV87" s="160" t="s">
        <v>480</v>
      </c>
      <c r="AW87" s="160" t="s">
        <v>449</v>
      </c>
      <c r="AX87" s="160" t="s">
        <v>157</v>
      </c>
      <c r="AY87" s="160" t="s">
        <v>473</v>
      </c>
      <c r="AZ87" s="160" t="s">
        <v>474</v>
      </c>
      <c r="BA87" s="160" t="s">
        <v>46</v>
      </c>
      <c r="BB87" s="212" t="s">
        <v>11</v>
      </c>
      <c r="BC87" s="211" t="s">
        <v>472</v>
      </c>
      <c r="BD87" s="160" t="s">
        <v>156</v>
      </c>
      <c r="BE87" s="160" t="s">
        <v>475</v>
      </c>
      <c r="BF87" s="160" t="s">
        <v>476</v>
      </c>
      <c r="BG87" s="160" t="s">
        <v>477</v>
      </c>
      <c r="BH87" s="160" t="s">
        <v>478</v>
      </c>
      <c r="BI87" s="160" t="s">
        <v>479</v>
      </c>
      <c r="BJ87" s="160" t="s">
        <v>480</v>
      </c>
      <c r="BK87" s="160" t="s">
        <v>449</v>
      </c>
      <c r="BL87" s="160" t="s">
        <v>157</v>
      </c>
      <c r="BM87" s="160" t="s">
        <v>473</v>
      </c>
      <c r="BN87" s="160" t="s">
        <v>474</v>
      </c>
      <c r="BO87" s="160" t="s">
        <v>46</v>
      </c>
      <c r="BP87" s="212" t="s">
        <v>11</v>
      </c>
      <c r="BQ87" s="211" t="s">
        <v>472</v>
      </c>
      <c r="BR87" s="160" t="s">
        <v>156</v>
      </c>
      <c r="BS87" s="160" t="s">
        <v>475</v>
      </c>
      <c r="BT87" s="160" t="s">
        <v>476</v>
      </c>
      <c r="BU87" s="160" t="s">
        <v>477</v>
      </c>
      <c r="BV87" s="160" t="s">
        <v>478</v>
      </c>
      <c r="BW87" s="160" t="s">
        <v>479</v>
      </c>
      <c r="BX87" s="160" t="s">
        <v>480</v>
      </c>
      <c r="BY87" s="160" t="s">
        <v>449</v>
      </c>
      <c r="BZ87" s="160" t="s">
        <v>157</v>
      </c>
      <c r="CA87" s="160" t="s">
        <v>473</v>
      </c>
      <c r="CB87" s="160" t="s">
        <v>474</v>
      </c>
      <c r="CC87" s="160" t="s">
        <v>46</v>
      </c>
      <c r="CD87" s="212" t="s">
        <v>11</v>
      </c>
      <c r="CE87" s="211" t="s">
        <v>472</v>
      </c>
      <c r="CF87" s="160" t="s">
        <v>156</v>
      </c>
      <c r="CG87" s="160" t="s">
        <v>475</v>
      </c>
      <c r="CH87" s="160" t="s">
        <v>476</v>
      </c>
      <c r="CI87" s="160" t="s">
        <v>477</v>
      </c>
      <c r="CJ87" s="160" t="s">
        <v>478</v>
      </c>
      <c r="CK87" s="160" t="s">
        <v>479</v>
      </c>
      <c r="CL87" s="160" t="s">
        <v>480</v>
      </c>
      <c r="CM87" s="160" t="s">
        <v>449</v>
      </c>
      <c r="CN87" s="160" t="s">
        <v>157</v>
      </c>
      <c r="CO87" s="160" t="s">
        <v>473</v>
      </c>
      <c r="CP87" s="160" t="s">
        <v>474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478</v>
      </c>
      <c r="CZ87" s="264" t="s">
        <v>479</v>
      </c>
      <c r="DA87" s="264" t="s">
        <v>157</v>
      </c>
      <c r="DB87" s="264" t="s">
        <v>156</v>
      </c>
      <c r="DC87" s="264" t="s">
        <v>478</v>
      </c>
      <c r="DD87" s="264" t="s">
        <v>479</v>
      </c>
      <c r="DE87" s="264" t="s">
        <v>157</v>
      </c>
      <c r="DF87" s="264" t="s">
        <v>156</v>
      </c>
      <c r="DG87" s="264" t="s">
        <v>478</v>
      </c>
      <c r="DH87" s="264" t="s">
        <v>479</v>
      </c>
      <c r="DI87" s="264" t="s">
        <v>157</v>
      </c>
      <c r="DJ87" s="264" t="s">
        <v>156</v>
      </c>
      <c r="DK87" s="264" t="s">
        <v>478</v>
      </c>
      <c r="DL87" s="264" t="s">
        <v>479</v>
      </c>
      <c r="DM87" s="264" t="s">
        <v>157</v>
      </c>
      <c r="DN87" s="264" t="s">
        <v>156</v>
      </c>
      <c r="DO87" s="264" t="s">
        <v>478</v>
      </c>
      <c r="DP87" s="264" t="s">
        <v>479</v>
      </c>
      <c r="DQ87" s="264" t="s">
        <v>157</v>
      </c>
      <c r="DR87" s="264" t="s">
        <v>156</v>
      </c>
      <c r="DS87" s="264" t="s">
        <v>478</v>
      </c>
      <c r="DT87" s="264" t="s">
        <v>479</v>
      </c>
      <c r="DU87" s="264" t="s">
        <v>157</v>
      </c>
      <c r="DW87" s="278"/>
      <c r="DX87" s="278"/>
      <c r="DY87" s="280" t="s">
        <v>585</v>
      </c>
      <c r="DZ87" s="280" t="s">
        <v>633</v>
      </c>
      <c r="EB87" s="278"/>
      <c r="EC87" s="278"/>
      <c r="ED87" s="280" t="s">
        <v>634</v>
      </c>
      <c r="EE87" s="280" t="s">
        <v>633</v>
      </c>
      <c r="EK87" s="420" t="s">
        <v>564</v>
      </c>
      <c r="EL87" s="420"/>
      <c r="EM87" s="420" t="s">
        <v>565</v>
      </c>
      <c r="EN87" s="420" t="s">
        <v>566</v>
      </c>
      <c r="EO87" s="420" t="s">
        <v>562</v>
      </c>
      <c r="EP87" s="421" t="s">
        <v>635</v>
      </c>
      <c r="EQ87" s="421" t="s">
        <v>634</v>
      </c>
      <c r="ER87" s="421" t="s">
        <v>633</v>
      </c>
      <c r="ES87" s="424" t="s">
        <v>866</v>
      </c>
      <c r="EU87" s="306" t="s">
        <v>564</v>
      </c>
      <c r="EV87" s="306"/>
      <c r="EW87" s="306" t="s">
        <v>565</v>
      </c>
      <c r="EX87" s="306" t="s">
        <v>566</v>
      </c>
      <c r="EY87" s="306" t="s">
        <v>562</v>
      </c>
      <c r="EZ87" s="307" t="s">
        <v>597</v>
      </c>
      <c r="FA87" s="307" t="s">
        <v>585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605</v>
      </c>
      <c r="B88" s="205" t="s">
        <v>606</v>
      </c>
      <c r="C88" s="201">
        <f>$K29*KTDB_TripDistribution_2050!T$12</f>
        <v>189.43092278591692</v>
      </c>
      <c r="D88" s="201">
        <f>$K29*KTDB_TripDistribution_2050!U$12</f>
        <v>1370.9503423023152</v>
      </c>
      <c r="E88" s="201">
        <f>$K29*KTDB_TripDistribution_2050!V$12</f>
        <v>78.648027750829797</v>
      </c>
      <c r="F88" s="201">
        <f>$K29*KTDB_TripDistribution_2050!W$12</f>
        <v>0.12359564340098979</v>
      </c>
      <c r="G88" s="201">
        <f>$K29*KTDB_TripDistribution_2050!X$12</f>
        <v>0.46691687507040586</v>
      </c>
      <c r="H88" s="201">
        <f>$K29*KTDB_TripDistribution_2050!Y$12</f>
        <v>1639.6198053575338</v>
      </c>
      <c r="J88" s="230">
        <f t="shared" ref="J88:J92" si="50">CR88</f>
        <v>1639.6198053575333</v>
      </c>
      <c r="K88" s="206" t="s">
        <v>605</v>
      </c>
      <c r="L88" s="206" t="s">
        <v>606</v>
      </c>
      <c r="M88" s="206">
        <f>INDEX($A$87:$H$100,MATCH($L88,$B$87:$B$100,0),MATCH($M$86,$A$87:$H$87,0))*고양시_Modal_split!C$3 * 0.01</f>
        <v>0.53040658380056738</v>
      </c>
      <c r="N88" s="206">
        <f>INDEX($A$87:$H$100,MATCH($L88,$B$87:$B$100,0),MATCH($M$86,$A$87:$H$87,0))*고양시_Modal_split!D$3 * 0.01</f>
        <v>89.089362986216727</v>
      </c>
      <c r="O88" s="206">
        <f>INDEX($A$87:$H$100,MATCH($L88,$B$87:$B$100,0),MATCH($M$86,$A$87:$H$87,0))*고양시_Modal_split!E$3 * 0.01</f>
        <v>10.778619506518671</v>
      </c>
      <c r="P88" s="206">
        <f>INDEX($A$87:$H$100,MATCH($L88,$B$87:$B$100,0),MATCH($M$86,$A$87:$H$87,0))*고양시_Modal_split!F$3 * 0.01</f>
        <v>17.37081561946858</v>
      </c>
      <c r="Q88" s="206">
        <f>INDEX($A$87:$H$100,MATCH($L88,$B$87:$B$100,0),MATCH($M$86,$A$87:$H$87,0))*고양시_Modal_split!G$3 * 0.01</f>
        <v>1.7427644896304355</v>
      </c>
      <c r="R88" s="206">
        <f>INDEX($A$87:$H$100,MATCH($L88,$B$87:$B$100,0),MATCH($M$86,$A$87:$H$87,0))*고양시_Modal_split!H$3 * 0.01</f>
        <v>1.8943092278591693E-2</v>
      </c>
      <c r="S88" s="206">
        <f>INDEX($A$87:$H$100,MATCH($L88,$B$87:$B$100,0),MATCH($M$86,$A$87:$H$87,0))*고양시_Modal_split!I$3 * 0.01</f>
        <v>5.2661796534484901</v>
      </c>
      <c r="T88" s="206">
        <f>INDEX($A$87:$H$100,MATCH($L88,$B$87:$B$100,0),MATCH($M$86,$A$87:$H$87,0))*고양시_Modal_split!J$3 * 0.01</f>
        <v>57.662772896033111</v>
      </c>
      <c r="U88" s="206">
        <f>INDEX($A$87:$H$100,MATCH($L88,$B$87:$B$100,0),MATCH($M$86,$A$87:$H$87,0))*고양시_Modal_split!K$3 * 0.01</f>
        <v>0.28414638417887539</v>
      </c>
      <c r="V88" s="206">
        <f>INDEX($A$87:$H$100,MATCH($L88,$B$87:$B$100,0),MATCH($M$86,$A$87:$H$87,0))*고양시_Modal_split!L$3 * 0.01</f>
        <v>5.7208138681346909</v>
      </c>
      <c r="W88" s="206">
        <f>INDEX($A$87:$H$100,MATCH($L88,$B$87:$B$100,0),MATCH($M$86,$A$87:$H$87,0))*고양시_Modal_split!M$3 * 0.01</f>
        <v>0.43569112240760888</v>
      </c>
      <c r="X88" s="206">
        <f>INDEX($A$87:$H$100,MATCH($L88,$B$87:$B$100,0),MATCH($M$86,$A$87:$H$87,0))*고양시_Modal_split!N$3 * 0.01</f>
        <v>0.18943092278591692</v>
      </c>
      <c r="Y88" s="206">
        <f>INDEX($A$87:$H$100,MATCH($L88,$B$87:$B$100,0),MATCH($M$86,$A$87:$H$87,0))*고양시_Modal_split!O$3 * 0.01</f>
        <v>0.34097566101465043</v>
      </c>
      <c r="Z88" s="209">
        <f>INDEX($A$87:$H$100,MATCH($L88,$B$87:$B$100,0),MATCH($M$86,$A$87:$H$87,0))*고양시_Modal_split!P$3 * 0.01</f>
        <v>189.43092278591692</v>
      </c>
      <c r="AA88" s="207">
        <f>INDEX($A$87:$H$100,MATCH($L88,$B$87:$B$100,0),MATCH($AA$86,$A$87:$H$87,0))*고양시_Modal_split!C$3 * 0.01</f>
        <v>3.8386609584464821</v>
      </c>
      <c r="AB88" s="207">
        <f>INDEX($A$87:$H$100,MATCH($L88,$B$87:$B$100,0),MATCH($AA$86,$A$87:$H$87,0))*고양시_Modal_split!D$3 * 0.01</f>
        <v>644.75794598477887</v>
      </c>
      <c r="AC88" s="207">
        <f>INDEX($A$87:$H$100,MATCH($L88,$B$87:$B$100,0),MATCH($AA$86,$A$87:$H$87,0))*고양시_Modal_split!E$3 * 0.01</f>
        <v>78.007074477001737</v>
      </c>
      <c r="AD88" s="207">
        <f>INDEX($A$87:$H$100,MATCH($L88,$B$87:$B$100,0),MATCH($AA$86,$A$87:$H$87,0))*고양시_Modal_split!F$3 * 0.01</f>
        <v>125.71614638912231</v>
      </c>
      <c r="AE88" s="207">
        <f>INDEX($A$87:$H$100,MATCH($L88,$B$87:$B$100,0),MATCH($AA$86,$A$87:$H$87,0))*고양시_Modal_split!G$3 * 0.01</f>
        <v>12.612743149181298</v>
      </c>
      <c r="AF88" s="207">
        <f>INDEX($A$87:$H$100,MATCH($L88,$B$87:$B$100,0),MATCH($AA$86,$A$87:$H$87,0))*고양시_Modal_split!H$3 * 0.01</f>
        <v>0.13709503423023153</v>
      </c>
      <c r="AG88" s="207">
        <f>INDEX($A$87:$H$100,MATCH($L88,$B$87:$B$100,0),MATCH($AA$86,$A$87:$H$87,0))*고양시_Modal_split!I$3 * 0.01</f>
        <v>38.112419516004358</v>
      </c>
      <c r="AH88" s="207">
        <f>INDEX($A$87:$H$100,MATCH($L88,$B$87:$B$100,0),MATCH($AA$86,$A$87:$H$87,0))*고양시_Modal_split!J$3 * 0.01</f>
        <v>417.3172841968248</v>
      </c>
      <c r="AI88" s="207">
        <f>INDEX($A$87:$H$100,MATCH($L88,$B$87:$B$100,0),MATCH($AA$86,$A$87:$H$87,0))*고양시_Modal_split!K$3 * 0.01</f>
        <v>2.0564255134534726</v>
      </c>
      <c r="AJ88" s="207">
        <f>INDEX($A$87:$H$100,MATCH($L88,$B$87:$B$100,0),MATCH($AA$86,$A$87:$H$87,0))*고양시_Modal_split!L$3 * 0.01</f>
        <v>41.402700337529922</v>
      </c>
      <c r="AK88" s="207">
        <f>INDEX($A$87:$H$100,MATCH($L88,$B$87:$B$100,0),MATCH($AA$86,$A$87:$H$87,0))*고양시_Modal_split!M$3 * 0.01</f>
        <v>3.1531857872953246</v>
      </c>
      <c r="AL88" s="207">
        <f>INDEX($A$87:$H$100,MATCH($L88,$B$87:$B$100,0),MATCH($AA$86,$A$87:$H$87,0))*고양시_Modal_split!N$3 * 0.01</f>
        <v>1.3709503423023153</v>
      </c>
      <c r="AM88" s="207">
        <f>INDEX($A$87:$H$100,MATCH($L88,$B$87:$B$100,0),MATCH($AA$86,$A$87:$H$87,0))*고양시_Modal_split!O$3 * 0.01</f>
        <v>2.4677106161441675</v>
      </c>
      <c r="AN88" s="207">
        <f>INDEX($A$87:$H$100,MATCH($L88,$B$87:$B$100,0),MATCH($AA$86,$A$87:$H$87,0))*고양시_Modal_split!P$3 * 0.01</f>
        <v>1370.9503423023152</v>
      </c>
      <c r="AO88" s="303">
        <f>INDEX($A$87:$H$100,MATCH($L88,$B$87:$B$100,0),MATCH($AO$86,$A$87:$H$87,0))*고양시_Modal_split!C$3 * 0.01</f>
        <v>0.22021447770232341</v>
      </c>
      <c r="AP88" s="303">
        <f>INDEX($A$87:$H$100,MATCH($L88,$B$87:$B$100,0),MATCH($AO$86,$A$87:$H$87,0))*고양시_Modal_split!D$3 * 0.01</f>
        <v>36.988167451215254</v>
      </c>
      <c r="AQ88" s="303">
        <f>INDEX($A$87:$H$100,MATCH($L88,$B$87:$B$100,0),MATCH($AO$86,$A$87:$H$87,0))*고양시_Modal_split!E$3 * 0.01</f>
        <v>4.4750727790222156</v>
      </c>
      <c r="AR88" s="303">
        <f>INDEX($A$87:$H$100,MATCH($L88,$B$87:$B$100,0),MATCH($AO$86,$A$87:$H$87,0))*고양시_Modal_split!F$3 * 0.01</f>
        <v>7.2120241447510924</v>
      </c>
      <c r="AS88" s="303">
        <f>INDEX($A$87:$H$100,MATCH($L88,$B$87:$B$100,0),MATCH($AO$86,$A$87:$H$87,0))*고양시_Modal_split!G$3 * 0.01</f>
        <v>0.72356185530763417</v>
      </c>
      <c r="AT88" s="303">
        <f>INDEX($A$87:$H$100,MATCH($L88,$B$87:$B$100,0),MATCH($AO$86,$A$87:$H$87,0))*고양시_Modal_split!H$3 * 0.01</f>
        <v>7.8648027750829793E-3</v>
      </c>
      <c r="AU88" s="303">
        <f>INDEX($A$87:$H$100,MATCH($L88,$B$87:$B$100,0),MATCH($AO$86,$A$87:$H$87,0))*고양시_Modal_split!I$3 * 0.01</f>
        <v>2.1864151714730684</v>
      </c>
      <c r="AV88" s="303">
        <f>INDEX($A$87:$H$100,MATCH($L88,$B$87:$B$100,0),MATCH($AO$86,$A$87:$H$87,0))*고양시_Modal_split!J$3 * 0.01</f>
        <v>23.94045964735259</v>
      </c>
      <c r="AW88" s="303">
        <f>INDEX($A$87:$H$100,MATCH($L88,$B$87:$B$100,0),MATCH($AO$86,$A$87:$H$87,0))*고양시_Modal_split!K$3 * 0.01</f>
        <v>0.11797204162624469</v>
      </c>
      <c r="AX88" s="303">
        <f>INDEX($A$87:$H$100,MATCH($L88,$B$87:$B$100,0),MATCH($AO$86,$A$87:$H$87,0))*고양시_Modal_split!L$3 * 0.01</f>
        <v>2.37517043807506</v>
      </c>
      <c r="AY88" s="303">
        <f>INDEX($A$87:$H$100,MATCH($L88,$B$87:$B$100,0),MATCH($AO$86,$A$87:$H$87,0))*고양시_Modal_split!M$3 * 0.01</f>
        <v>0.18089046382690854</v>
      </c>
      <c r="AZ88" s="303">
        <f>INDEX($A$87:$H$100,MATCH($L88,$B$87:$B$100,0),MATCH($AO$86,$A$87:$H$87,0))*고양시_Modal_split!N$3 * 0.01</f>
        <v>7.8648027750829796E-2</v>
      </c>
      <c r="BA88" s="207">
        <f>INDEX($A$87:$H$100,MATCH($L88,$B$87:$B$100,0),MATCH($AO$86,$A$87:$H$87,0))*고양시_Modal_split!O$3 * 0.01</f>
        <v>0.14156644995149364</v>
      </c>
      <c r="BB88" s="207">
        <f>INDEX($A$87:$H$100,MATCH($L88,$B$87:$B$100,0),MATCH($AO$86,$A$87:$H$87,0))*고양시_Modal_split!P$3 * 0.01</f>
        <v>78.648027750829797</v>
      </c>
      <c r="BC88" s="207">
        <f>INDEX($A$87:$H$100,MATCH($L88,$B$87:$B$100,0),MATCH($BC$86,$A$87:$H$87,0))*고양시_Modal_split!C$3 * 0.01</f>
        <v>3.4606780152277142E-4</v>
      </c>
      <c r="BD88" s="207">
        <f>INDEX($A$87:$H$100,MATCH($L88,$B$87:$B$100,0),MATCH($BC$86,$A$87:$H$87,0))*고양시_Modal_split!D$3 * 0.01</f>
        <v>5.8127031091485495E-2</v>
      </c>
      <c r="BE88" s="207">
        <f>INDEX($A$87:$H$100,MATCH($L88,$B$87:$B$100,0),MATCH($BC$86,$A$87:$H$87,0))*고양시_Modal_split!E$3 * 0.01</f>
        <v>7.0325921095163177E-3</v>
      </c>
      <c r="BF88" s="207">
        <f>INDEX($A$87:$H$100,MATCH($L88,$B$87:$B$100,0),MATCH($BC$86,$A$87:$H$87,0))*고양시_Modal_split!F$3 * 0.01</f>
        <v>1.1333720499870763E-2</v>
      </c>
      <c r="BG88" s="207">
        <f>INDEX($A$87:$H$100,MATCH($L88,$B$87:$B$100,0),MATCH($BC$86,$A$87:$H$87,0))*고양시_Modal_split!G$3 * 0.01</f>
        <v>1.137079919289106E-3</v>
      </c>
      <c r="BH88" s="207">
        <f>INDEX($A$87:$H$100,MATCH($L88,$B$87:$B$100,0),MATCH($BC$86,$A$87:$H$87,0))*고양시_Modal_split!H$3 * 0.01</f>
        <v>1.2359564340098979E-5</v>
      </c>
      <c r="BI88" s="207">
        <f>INDEX($A$87:$H$100,MATCH($L88,$B$87:$B$100,0),MATCH($BC$86,$A$87:$H$87,0))*고양시_Modal_split!I$3 * 0.01</f>
        <v>3.4359588865475162E-3</v>
      </c>
      <c r="BJ88" s="207">
        <f>INDEX($A$87:$H$100,MATCH($L88,$B$87:$B$100,0),MATCH($BC$86,$A$87:$H$87,0))*고양시_Modal_split!J$3 * 0.01</f>
        <v>3.7622513851261294E-2</v>
      </c>
      <c r="BK88" s="207">
        <f>INDEX($A$87:$H$100,MATCH($L88,$B$87:$B$100,0),MATCH($BC$86,$A$87:$H$87,0))*고양시_Modal_split!K$3 * 0.01</f>
        <v>1.8539346510148467E-4</v>
      </c>
      <c r="BL88" s="207">
        <f>INDEX($A$87:$H$100,MATCH($L88,$B$87:$B$100,0),MATCH($BC$86,$A$87:$H$87,0))*고양시_Modal_split!L$3 * 0.01</f>
        <v>3.7325884307098916E-3</v>
      </c>
      <c r="BM88" s="207">
        <f>INDEX($A$87:$H$100,MATCH($L88,$B$87:$B$100,0),MATCH($BC$86,$A$87:$H$87,0))*고양시_Modal_split!M$3 * 0.01</f>
        <v>2.8426997982227651E-4</v>
      </c>
      <c r="BN88" s="207">
        <f>INDEX($A$87:$H$100,MATCH($L88,$B$87:$B$100,0),MATCH($BC$86,$A$87:$H$87,0))*고양시_Modal_split!N$3 * 0.01</f>
        <v>1.2359564340098979E-4</v>
      </c>
      <c r="BO88" s="207">
        <f>INDEX($A$87:$H$100,MATCH($L88,$B$87:$B$100,0),MATCH($BC$86,$A$87:$H$87,0))*고양시_Modal_split!O$3 * 0.01</f>
        <v>2.2247215812178163E-4</v>
      </c>
      <c r="BP88" s="207">
        <f>INDEX($A$87:$H$100,MATCH($L88,$B$87:$B$100,0),MATCH($BC$86,$A$87:$H$87,0))*고양시_Modal_split!P$3 * 0.01</f>
        <v>0.12359564340098979</v>
      </c>
      <c r="BQ88" s="207">
        <f>INDEX($A$87:$H$100,MATCH($L88,$B$87:$B$100,0),MATCH($BQ$86,$A$87:$H$87,0))*고양시_Modal_split!C$3 * 0.01</f>
        <v>1.3073672501971363E-3</v>
      </c>
      <c r="BR88" s="207">
        <f>INDEX($A$87:$H$100,MATCH($L88,$B$87:$B$100,0),MATCH($BQ$86,$A$87:$H$87,0))*고양시_Modal_split!D$3 * 0.01</f>
        <v>0.21959100634561191</v>
      </c>
      <c r="BS88" s="207">
        <f>INDEX($A$87:$H$100,MATCH($L88,$B$87:$B$100,0),MATCH($BQ$86,$A$87:$H$87,0))*고양시_Modal_split!E$3 * 0.01</f>
        <v>2.6567570191506091E-2</v>
      </c>
      <c r="BT88" s="207">
        <f>INDEX($A$87:$H$100,MATCH($L88,$B$87:$B$100,0),MATCH($BQ$86,$A$87:$H$87,0))*고양시_Modal_split!F$3 * 0.01</f>
        <v>4.2816277443956219E-2</v>
      </c>
      <c r="BU88" s="207">
        <f>INDEX($A$87:$H$100,MATCH($L88,$B$87:$B$100,0),MATCH($BQ$86,$A$87:$H$87,0))*고양시_Modal_split!G$3 * 0.01</f>
        <v>4.2956352506477334E-3</v>
      </c>
      <c r="BV88" s="207">
        <f>INDEX($A$87:$H$100,MATCH($L88,$B$87:$B$100,0),MATCH($BQ$86,$A$87:$H$87,0))*고양시_Modal_split!H$3 * 0.01</f>
        <v>4.6691687507040587E-5</v>
      </c>
      <c r="BW88" s="207">
        <f>INDEX($A$87:$H$100,MATCH($L88,$B$87:$B$100,0),MATCH($BQ$86,$A$87:$H$87,0))*고양시_Modal_split!I$3 * 0.01</f>
        <v>1.2980289126957284E-2</v>
      </c>
      <c r="BX88" s="207">
        <f>INDEX($A$87:$H$100,MATCH($L88,$B$87:$B$100,0),MATCH($BQ$86,$A$87:$H$87,0))*고양시_Modal_split!J$3 * 0.01</f>
        <v>0.14212949677143155</v>
      </c>
      <c r="BY88" s="207">
        <f>INDEX($A$87:$H$100,MATCH($L88,$B$87:$B$100,0),MATCH($BQ$86,$A$87:$H$87,0))*고양시_Modal_split!K$3 * 0.01</f>
        <v>7.0037531260560876E-4</v>
      </c>
      <c r="BZ88" s="207">
        <f>INDEX($A$87:$H$100,MATCH($L88,$B$87:$B$100,0),MATCH($BQ$86,$A$87:$H$87,0))*고양시_Modal_split!L$3 * 0.01</f>
        <v>1.4100889627126257E-2</v>
      </c>
      <c r="CA88" s="207">
        <f>INDEX($A$87:$H$100,MATCH($L88,$B$87:$B$100,0),MATCH($BQ$86,$A$87:$H$87,0))*고양시_Modal_split!M$3 * 0.01</f>
        <v>1.0739088126619333E-3</v>
      </c>
      <c r="CB88" s="207">
        <f>INDEX($A$87:$H$100,MATCH($L88,$B$87:$B$100,0),MATCH($BQ$86,$A$87:$H$87,0))*고양시_Modal_split!N$3 * 0.01</f>
        <v>4.6691687507040584E-4</v>
      </c>
      <c r="CC88" s="207">
        <f>INDEX($A$87:$H$100,MATCH($L88,$B$87:$B$100,0),MATCH($BQ$86,$A$87:$H$87,0))*고양시_Modal_split!O$3 * 0.01</f>
        <v>8.4045037512673042E-4</v>
      </c>
      <c r="CD88" s="207">
        <f>INDEX($A$87:$H$100,MATCH($L88,$B$87:$B$100,0),MATCH($BQ$86,$A$87:$H$87,0))*고양시_Modal_split!P$3 * 0.01</f>
        <v>0.46691687507040586</v>
      </c>
      <c r="CE88" s="304">
        <f>M88+AA88+AO88+BC88+BQ88</f>
        <v>4.5909354550010928</v>
      </c>
      <c r="CF88" s="304">
        <f t="shared" ref="CF88:CF100" si="51">N88+AB88+AP88+BD88+BR88</f>
        <v>771.11319445964796</v>
      </c>
      <c r="CG88" s="304">
        <f t="shared" ref="CG88:CG100" si="52">O88+AC88+AQ88+BE88+BS88</f>
        <v>93.294366924843629</v>
      </c>
      <c r="CH88" s="304">
        <f t="shared" ref="CH88:CH100" si="53">P88+AD88+AR88+BF88+BT88</f>
        <v>150.35313615128581</v>
      </c>
      <c r="CI88" s="304">
        <f t="shared" ref="CI88:CI100" si="54">Q88+AE88+AS88+BG88+BU88</f>
        <v>15.084502209289305</v>
      </c>
      <c r="CJ88" s="304">
        <f t="shared" ref="CJ88:CJ100" si="55">R88+AF88+AT88+BH88+BV88</f>
        <v>0.16396198053575334</v>
      </c>
      <c r="CK88" s="304">
        <f t="shared" ref="CK88:CK100" si="56">S88+AG88+AU88+BI88+BW88</f>
        <v>45.581430588939419</v>
      </c>
      <c r="CL88" s="304">
        <f t="shared" ref="CL88:CL100" si="57">T88+AH88+AV88+BJ88+BX88</f>
        <v>499.10026875083321</v>
      </c>
      <c r="CM88" s="304">
        <f t="shared" ref="CM88:CM100" si="58">U88+AI88+AW88+BK88+BY88</f>
        <v>2.4594297080362995</v>
      </c>
      <c r="CN88" s="304">
        <f t="shared" ref="CN88:CN100" si="59">V88+AJ88+AX88+BL88+BZ88</f>
        <v>49.516518121797503</v>
      </c>
      <c r="CO88" s="304">
        <f t="shared" ref="CO88:CO100" si="60">W88+AK88+AY88+BM88+CA88</f>
        <v>3.7711255523223262</v>
      </c>
      <c r="CP88" s="304">
        <f t="shared" ref="CP88:CP100" si="61">X88+AL88+AZ88+BN88+CB88</f>
        <v>1.6396198053575335</v>
      </c>
      <c r="CQ88" s="304">
        <f t="shared" ref="CQ88:CQ100" si="62">Y88+AM88+BA88+BO88+CC88</f>
        <v>2.95131564964356</v>
      </c>
      <c r="CR88" s="304">
        <f t="shared" ref="CR88:CR100" si="63">Z88+AN88+BB88+BP88+CD88</f>
        <v>1639.6198053575333</v>
      </c>
      <c r="CS88" s="305">
        <f>H88-CR88</f>
        <v>0</v>
      </c>
      <c r="CV88" s="265" t="s">
        <v>605</v>
      </c>
      <c r="CW88" s="265" t="s">
        <v>606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79.544074094836361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6.5797472311885004E-4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0.1829169730270403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5.1078695251202593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457.27513899629707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4.7618976807999843E-3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1.3238075552623954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29.36361726065952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28.452436500934809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2.7317828326095794E-4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7.5943562746546317E-2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1.8270541831346614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4.274046403785698E-2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4.2930060229590066E-7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1.1934556743826038E-4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2.7445503166984497E-3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0.17427857646477135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1.6218022753400691E-6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4.5086103254453921E-4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1.1191182243750998E-2</v>
      </c>
      <c r="DR88" s="270">
        <f>CX88+DB88+DF88+DJ88+DN88</f>
        <v>565.48866863257081</v>
      </c>
      <c r="DS88" s="270">
        <f t="shared" ref="DS88:DS100" si="64">CY88+DC88+DG88+DK88+DO88</f>
        <v>5.6951017900574285E-3</v>
      </c>
      <c r="DT88" s="270">
        <f t="shared" ref="DT88:DT100" si="65">CZ88+DD88+DH88+DL88+DP88</f>
        <v>1.5832382976359647</v>
      </c>
      <c r="DU88" s="270">
        <f t="shared" ref="DU88:DU100" si="66">DA88+DE88+DI88+DM88+DQ88</f>
        <v>36.312476701474893</v>
      </c>
      <c r="DW88" s="278" t="s">
        <v>605</v>
      </c>
      <c r="DX88" s="278" t="s">
        <v>606</v>
      </c>
      <c r="DY88" s="281">
        <f>DR88+DU88</f>
        <v>601.80114533404571</v>
      </c>
      <c r="DZ88" s="281">
        <f>DS88+DT88</f>
        <v>1.5889333994260222</v>
      </c>
      <c r="EB88" s="278" t="s">
        <v>636</v>
      </c>
      <c r="EC88" s="278" t="s">
        <v>606</v>
      </c>
      <c r="ED88" s="309">
        <f>DY88+DY$94*($EN90/SUM($EN$90:$EN$93))</f>
        <v>706.74312228359247</v>
      </c>
      <c r="EE88" s="309">
        <f t="shared" ref="EE88:EE91" si="67">DZ88+DZ$94*($EN90/SUM($EN$90:$EN$93))</f>
        <v>1.8660113237034408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567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$CW$9*(1-$DA$5)</f>
        <v>28.517395881892416</v>
      </c>
      <c r="ER88" s="422">
        <f>VLOOKUP($EL88,$EC$88:$EE$99,3,FALSE)*$EO88* $CW$9*(1-$DA$5)</f>
        <v>7.5294377773643437E-2</v>
      </c>
      <c r="ES88">
        <v>0</v>
      </c>
      <c r="EU88" s="306" t="s">
        <v>12</v>
      </c>
      <c r="EV88" s="306" t="s">
        <v>12</v>
      </c>
      <c r="EW88" s="306" t="s">
        <v>567</v>
      </c>
      <c r="EX88" s="306">
        <v>14267.0414</v>
      </c>
      <c r="EY88" s="306">
        <v>0.4735987268619668</v>
      </c>
      <c r="EZ88" s="307">
        <v>849001</v>
      </c>
      <c r="FA88" s="308">
        <f>EQ88*$EG$55</f>
        <v>28.517395881892416</v>
      </c>
      <c r="FB88" s="308">
        <f t="shared" ref="FB88:FB107" si="68">ER88*$EG$55</f>
        <v>7.5294377773643437E-2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605</v>
      </c>
      <c r="B89" s="205" t="s">
        <v>607</v>
      </c>
      <c r="C89" s="201">
        <f>$K30*KTDB_TripDistribution_2050!T$12</f>
        <v>188.3056091309011</v>
      </c>
      <c r="D89" s="201">
        <f>$K30*KTDB_TripDistribution_2050!U$12</f>
        <v>1362.8062171623828</v>
      </c>
      <c r="E89" s="201">
        <f>$K30*KTDB_TripDistribution_2050!V$12</f>
        <v>78.180819449954384</v>
      </c>
      <c r="F89" s="201">
        <f>$K30*KTDB_TripDistribution_2050!W$12</f>
        <v>0.12286142396535531</v>
      </c>
      <c r="G89" s="201">
        <f>$K30*KTDB_TripDistribution_2050!X$12</f>
        <v>0.46414315720245336</v>
      </c>
      <c r="H89" s="201">
        <f>$K30*KTDB_TripDistribution_2050!Y$12</f>
        <v>1629.8796503244066</v>
      </c>
      <c r="J89" s="230">
        <f t="shared" si="50"/>
        <v>1629.8796503244064</v>
      </c>
      <c r="K89" s="206" t="s">
        <v>605</v>
      </c>
      <c r="L89" s="206" t="s">
        <v>607</v>
      </c>
      <c r="M89" s="206">
        <f>INDEX($A$87:$H$100,MATCH($L89,$B$87:$B$100,0),MATCH($M$86,$A$87:$H$87,0))*고양시_Modal_split!C$3 * 0.01</f>
        <v>0.52725570556652301</v>
      </c>
      <c r="N89" s="206">
        <f>INDEX($A$87:$H$100,MATCH($L89,$B$87:$B$100,0),MATCH($M$86,$A$87:$H$87,0))*고양시_Modal_split!D$3 * 0.01</f>
        <v>88.560127974262798</v>
      </c>
      <c r="O89" s="206">
        <f>INDEX($A$87:$H$100,MATCH($L89,$B$87:$B$100,0),MATCH($M$86,$A$87:$H$87,0))*고양시_Modal_split!E$3 * 0.01</f>
        <v>10.714589159548273</v>
      </c>
      <c r="P89" s="206">
        <f>INDEX($A$87:$H$100,MATCH($L89,$B$87:$B$100,0),MATCH($M$86,$A$87:$H$87,0))*고양시_Modal_split!F$3 * 0.01</f>
        <v>17.267624357303632</v>
      </c>
      <c r="Q89" s="206">
        <f>INDEX($A$87:$H$100,MATCH($L89,$B$87:$B$100,0),MATCH($M$86,$A$87:$H$87,0))*고양시_Modal_split!G$3 * 0.01</f>
        <v>1.7324116040042901</v>
      </c>
      <c r="R89" s="206">
        <f>INDEX($A$87:$H$100,MATCH($L89,$B$87:$B$100,0),MATCH($M$86,$A$87:$H$87,0))*고양시_Modal_split!H$3 * 0.01</f>
        <v>1.883056091309011E-2</v>
      </c>
      <c r="S89" s="206">
        <f>INDEX($A$87:$H$100,MATCH($L89,$B$87:$B$100,0),MATCH($M$86,$A$87:$H$87,0))*고양시_Modal_split!I$3 * 0.01</f>
        <v>5.2348959338390504</v>
      </c>
      <c r="T89" s="206">
        <f>INDEX($A$87:$H$100,MATCH($L89,$B$87:$B$100,0),MATCH($M$86,$A$87:$H$87,0))*고양시_Modal_split!J$3 * 0.01</f>
        <v>57.320227419446304</v>
      </c>
      <c r="U89" s="206">
        <f>INDEX($A$87:$H$100,MATCH($L89,$B$87:$B$100,0),MATCH($M$86,$A$87:$H$87,0))*고양시_Modal_split!K$3 * 0.01</f>
        <v>0.28245841369635166</v>
      </c>
      <c r="V89" s="206">
        <f>INDEX($A$87:$H$100,MATCH($L89,$B$87:$B$100,0),MATCH($M$86,$A$87:$H$87,0))*고양시_Modal_split!L$3 * 0.01</f>
        <v>5.6868293957532137</v>
      </c>
      <c r="W89" s="206">
        <f>INDEX($A$87:$H$100,MATCH($L89,$B$87:$B$100,0),MATCH($M$86,$A$87:$H$87,0))*고양시_Modal_split!M$3 * 0.01</f>
        <v>0.43310290100107252</v>
      </c>
      <c r="X89" s="206">
        <f>INDEX($A$87:$H$100,MATCH($L89,$B$87:$B$100,0),MATCH($M$86,$A$87:$H$87,0))*고양시_Modal_split!N$3 * 0.01</f>
        <v>0.18830560913090111</v>
      </c>
      <c r="Y89" s="206">
        <f>INDEX($A$87:$H$100,MATCH($L89,$B$87:$B$100,0),MATCH($M$86,$A$87:$H$87,0))*고양시_Modal_split!O$3 * 0.01</f>
        <v>0.33895009643562196</v>
      </c>
      <c r="Z89" s="209">
        <f>INDEX($A$87:$H$100,MATCH($L89,$B$87:$B$100,0),MATCH($M$86,$A$87:$H$87,0))*고양시_Modal_split!P$3 * 0.01</f>
        <v>188.3056091309011</v>
      </c>
      <c r="AA89" s="207">
        <f>INDEX($A$87:$H$100,MATCH($L89,$B$87:$B$100,0),MATCH($AA$86,$A$87:$H$87,0))*고양시_Modal_split!C$3 * 0.01</f>
        <v>3.8158574080546717</v>
      </c>
      <c r="AB89" s="207">
        <f>INDEX($A$87:$H$100,MATCH($L89,$B$87:$B$100,0),MATCH($AA$86,$A$87:$H$87,0))*고양시_Modal_split!D$3 * 0.01</f>
        <v>640.92776393146869</v>
      </c>
      <c r="AC89" s="207">
        <f>INDEX($A$87:$H$100,MATCH($L89,$B$87:$B$100,0),MATCH($AA$86,$A$87:$H$87,0))*고양시_Modal_split!E$3 * 0.01</f>
        <v>77.543673756539576</v>
      </c>
      <c r="AD89" s="207">
        <f>INDEX($A$87:$H$100,MATCH($L89,$B$87:$B$100,0),MATCH($AA$86,$A$87:$H$87,0))*고양시_Modal_split!F$3 * 0.01</f>
        <v>124.96933011379052</v>
      </c>
      <c r="AE89" s="207">
        <f>INDEX($A$87:$H$100,MATCH($L89,$B$87:$B$100,0),MATCH($AA$86,$A$87:$H$87,0))*고양시_Modal_split!G$3 * 0.01</f>
        <v>12.537817197893922</v>
      </c>
      <c r="AF89" s="207">
        <f>INDEX($A$87:$H$100,MATCH($L89,$B$87:$B$100,0),MATCH($AA$86,$A$87:$H$87,0))*고양시_Modal_split!H$3 * 0.01</f>
        <v>0.13628062171623828</v>
      </c>
      <c r="AG89" s="207">
        <f>INDEX($A$87:$H$100,MATCH($L89,$B$87:$B$100,0),MATCH($AA$86,$A$87:$H$87,0))*고양시_Modal_split!I$3 * 0.01</f>
        <v>37.886012837114244</v>
      </c>
      <c r="AH89" s="207">
        <f>INDEX($A$87:$H$100,MATCH($L89,$B$87:$B$100,0),MATCH($AA$86,$A$87:$H$87,0))*고양시_Modal_split!J$3 * 0.01</f>
        <v>414.83821250422938</v>
      </c>
      <c r="AI89" s="207">
        <f>INDEX($A$87:$H$100,MATCH($L89,$B$87:$B$100,0),MATCH($AA$86,$A$87:$H$87,0))*고양시_Modal_split!K$3 * 0.01</f>
        <v>2.0442093257435743</v>
      </c>
      <c r="AJ89" s="207">
        <f>INDEX($A$87:$H$100,MATCH($L89,$B$87:$B$100,0),MATCH($AA$86,$A$87:$H$87,0))*고양시_Modal_split!L$3 * 0.01</f>
        <v>41.156747758303965</v>
      </c>
      <c r="AK89" s="207">
        <f>INDEX($A$87:$H$100,MATCH($L89,$B$87:$B$100,0),MATCH($AA$86,$A$87:$H$87,0))*고양시_Modal_split!M$3 * 0.01</f>
        <v>3.1344542994734805</v>
      </c>
      <c r="AL89" s="207">
        <f>INDEX($A$87:$H$100,MATCH($L89,$B$87:$B$100,0),MATCH($AA$86,$A$87:$H$87,0))*고양시_Modal_split!N$3 * 0.01</f>
        <v>1.3628062171623829</v>
      </c>
      <c r="AM89" s="207">
        <f>INDEX($A$87:$H$100,MATCH($L89,$B$87:$B$100,0),MATCH($AA$86,$A$87:$H$87,0))*고양시_Modal_split!O$3 * 0.01</f>
        <v>2.453051190892289</v>
      </c>
      <c r="AN89" s="207">
        <f>INDEX($A$87:$H$100,MATCH($L89,$B$87:$B$100,0),MATCH($AA$86,$A$87:$H$87,0))*고양시_Modal_split!P$3 * 0.01</f>
        <v>1362.8062171623831</v>
      </c>
      <c r="AO89" s="303">
        <f>INDEX($A$87:$H$100,MATCH($L89,$B$87:$B$100,0),MATCH($AO$86,$A$87:$H$87,0))*고양시_Modal_split!C$3 * 0.01</f>
        <v>0.21890629445987228</v>
      </c>
      <c r="AP89" s="303">
        <f>INDEX($A$87:$H$100,MATCH($L89,$B$87:$B$100,0),MATCH($AO$86,$A$87:$H$87,0))*고양시_Modal_split!D$3 * 0.01</f>
        <v>36.768439387313549</v>
      </c>
      <c r="AQ89" s="303">
        <f>INDEX($A$87:$H$100,MATCH($L89,$B$87:$B$100,0),MATCH($AO$86,$A$87:$H$87,0))*고양시_Modal_split!E$3 * 0.01</f>
        <v>4.448488626702404</v>
      </c>
      <c r="AR89" s="303">
        <f>INDEX($A$87:$H$100,MATCH($L89,$B$87:$B$100,0),MATCH($AO$86,$A$87:$H$87,0))*고양시_Modal_split!F$3 * 0.01</f>
        <v>7.1691811435608166</v>
      </c>
      <c r="AS89" s="303">
        <f>INDEX($A$87:$H$100,MATCH($L89,$B$87:$B$100,0),MATCH($AO$86,$A$87:$H$87,0))*고양시_Modal_split!G$3 * 0.01</f>
        <v>0.71926353893958028</v>
      </c>
      <c r="AT89" s="303">
        <f>INDEX($A$87:$H$100,MATCH($L89,$B$87:$B$100,0),MATCH($AO$86,$A$87:$H$87,0))*고양시_Modal_split!H$3 * 0.01</f>
        <v>7.8180819449954388E-3</v>
      </c>
      <c r="AU89" s="303">
        <f>INDEX($A$87:$H$100,MATCH($L89,$B$87:$B$100,0),MATCH($AO$86,$A$87:$H$87,0))*고양시_Modal_split!I$3 * 0.01</f>
        <v>2.173426780708732</v>
      </c>
      <c r="AV89" s="303">
        <f>INDEX($A$87:$H$100,MATCH($L89,$B$87:$B$100,0),MATCH($AO$86,$A$87:$H$87,0))*고양시_Modal_split!J$3 * 0.01</f>
        <v>23.798241440566116</v>
      </c>
      <c r="AW89" s="303">
        <f>INDEX($A$87:$H$100,MATCH($L89,$B$87:$B$100,0),MATCH($AO$86,$A$87:$H$87,0))*고양시_Modal_split!K$3 * 0.01</f>
        <v>0.11727122917493157</v>
      </c>
      <c r="AX89" s="303">
        <f>INDEX($A$87:$H$100,MATCH($L89,$B$87:$B$100,0),MATCH($AO$86,$A$87:$H$87,0))*고양시_Modal_split!L$3 * 0.01</f>
        <v>2.3610607473886227</v>
      </c>
      <c r="AY89" s="303">
        <f>INDEX($A$87:$H$100,MATCH($L89,$B$87:$B$100,0),MATCH($AO$86,$A$87:$H$87,0))*고양시_Modal_split!M$3 * 0.01</f>
        <v>0.17981588473489507</v>
      </c>
      <c r="AZ89" s="303">
        <f>INDEX($A$87:$H$100,MATCH($L89,$B$87:$B$100,0),MATCH($AO$86,$A$87:$H$87,0))*고양시_Modal_split!N$3 * 0.01</f>
        <v>7.8180819449954392E-2</v>
      </c>
      <c r="BA89" s="207">
        <f>INDEX($A$87:$H$100,MATCH($L89,$B$87:$B$100,0),MATCH($AO$86,$A$87:$H$87,0))*고양시_Modal_split!O$3 * 0.01</f>
        <v>0.14072547500991789</v>
      </c>
      <c r="BB89" s="207">
        <f>INDEX($A$87:$H$100,MATCH($L89,$B$87:$B$100,0),MATCH($AO$86,$A$87:$H$87,0))*고양시_Modal_split!P$3 * 0.01</f>
        <v>78.180819449954384</v>
      </c>
      <c r="BC89" s="207">
        <f>INDEX($A$87:$H$100,MATCH($L89,$B$87:$B$100,0),MATCH($BC$86,$A$87:$H$87,0))*고양시_Modal_split!C$3 * 0.01</f>
        <v>3.440119871029948E-4</v>
      </c>
      <c r="BD89" s="207">
        <f>INDEX($A$87:$H$100,MATCH($L89,$B$87:$B$100,0),MATCH($BC$86,$A$87:$H$87,0))*고양시_Modal_split!D$3 * 0.01</f>
        <v>5.7781727690906601E-2</v>
      </c>
      <c r="BE89" s="207">
        <f>INDEX($A$87:$H$100,MATCH($L89,$B$87:$B$100,0),MATCH($BC$86,$A$87:$H$87,0))*고양시_Modal_split!E$3 * 0.01</f>
        <v>6.9908150236287162E-3</v>
      </c>
      <c r="BF89" s="207">
        <f>INDEX($A$87:$H$100,MATCH($L89,$B$87:$B$100,0),MATCH($BC$86,$A$87:$H$87,0))*고양시_Modal_split!F$3 * 0.01</f>
        <v>1.1266392577623081E-2</v>
      </c>
      <c r="BG89" s="207">
        <f>INDEX($A$87:$H$100,MATCH($L89,$B$87:$B$100,0),MATCH($BC$86,$A$87:$H$87,0))*고양시_Modal_split!G$3 * 0.01</f>
        <v>1.1303251004812689E-3</v>
      </c>
      <c r="BH89" s="207">
        <f>INDEX($A$87:$H$100,MATCH($L89,$B$87:$B$100,0),MATCH($BC$86,$A$87:$H$87,0))*고양시_Modal_split!H$3 * 0.01</f>
        <v>1.2286142396535532E-5</v>
      </c>
      <c r="BI89" s="207">
        <f>INDEX($A$87:$H$100,MATCH($L89,$B$87:$B$100,0),MATCH($BC$86,$A$87:$H$87,0))*고양시_Modal_split!I$3 * 0.01</f>
        <v>3.4155475862368773E-3</v>
      </c>
      <c r="BJ89" s="207">
        <f>INDEX($A$87:$H$100,MATCH($L89,$B$87:$B$100,0),MATCH($BC$86,$A$87:$H$87,0))*고양시_Modal_split!J$3 * 0.01</f>
        <v>3.7399017455054161E-2</v>
      </c>
      <c r="BK89" s="207">
        <f>INDEX($A$87:$H$100,MATCH($L89,$B$87:$B$100,0),MATCH($BC$86,$A$87:$H$87,0))*고양시_Modal_split!K$3 * 0.01</f>
        <v>1.8429213594803296E-4</v>
      </c>
      <c r="BL89" s="207">
        <f>INDEX($A$87:$H$100,MATCH($L89,$B$87:$B$100,0),MATCH($BC$86,$A$87:$H$87,0))*고양시_Modal_split!L$3 * 0.01</f>
        <v>3.7104150037537303E-3</v>
      </c>
      <c r="BM89" s="207">
        <f>INDEX($A$87:$H$100,MATCH($L89,$B$87:$B$100,0),MATCH($BC$86,$A$87:$H$87,0))*고양시_Modal_split!M$3 * 0.01</f>
        <v>2.8258127512031722E-4</v>
      </c>
      <c r="BN89" s="207">
        <f>INDEX($A$87:$H$100,MATCH($L89,$B$87:$B$100,0),MATCH($BC$86,$A$87:$H$87,0))*고양시_Modal_split!N$3 * 0.01</f>
        <v>1.2286142396535532E-4</v>
      </c>
      <c r="BO89" s="207">
        <f>INDEX($A$87:$H$100,MATCH($L89,$B$87:$B$100,0),MATCH($BC$86,$A$87:$H$87,0))*고양시_Modal_split!O$3 * 0.01</f>
        <v>2.2115056313763953E-4</v>
      </c>
      <c r="BP89" s="207">
        <f>INDEX($A$87:$H$100,MATCH($L89,$B$87:$B$100,0),MATCH($BC$86,$A$87:$H$87,0))*고양시_Modal_split!P$3 * 0.01</f>
        <v>0.12286142396535532</v>
      </c>
      <c r="BQ89" s="207">
        <f>INDEX($A$87:$H$100,MATCH($L89,$B$87:$B$100,0),MATCH($BQ$86,$A$87:$H$87,0))*고양시_Modal_split!C$3 * 0.01</f>
        <v>1.2996008401668694E-3</v>
      </c>
      <c r="BR89" s="207">
        <f>INDEX($A$87:$H$100,MATCH($L89,$B$87:$B$100,0),MATCH($BQ$86,$A$87:$H$87,0))*고양시_Modal_split!D$3 * 0.01</f>
        <v>0.21828652683231384</v>
      </c>
      <c r="BS89" s="207">
        <f>INDEX($A$87:$H$100,MATCH($L89,$B$87:$B$100,0),MATCH($BQ$86,$A$87:$H$87,0))*고양시_Modal_split!E$3 * 0.01</f>
        <v>2.6409745644819595E-2</v>
      </c>
      <c r="BT89" s="207">
        <f>INDEX($A$87:$H$100,MATCH($L89,$B$87:$B$100,0),MATCH($BQ$86,$A$87:$H$87,0))*고양시_Modal_split!F$3 * 0.01</f>
        <v>4.2561927515464976E-2</v>
      </c>
      <c r="BU89" s="207">
        <f>INDEX($A$87:$H$100,MATCH($L89,$B$87:$B$100,0),MATCH($BQ$86,$A$87:$H$87,0))*고양시_Modal_split!G$3 * 0.01</f>
        <v>4.2701170462625705E-3</v>
      </c>
      <c r="BV89" s="207">
        <f>INDEX($A$87:$H$100,MATCH($L89,$B$87:$B$100,0),MATCH($BQ$86,$A$87:$H$87,0))*고양시_Modal_split!H$3 * 0.01</f>
        <v>4.6414315720245337E-5</v>
      </c>
      <c r="BW89" s="207">
        <f>INDEX($A$87:$H$100,MATCH($L89,$B$87:$B$100,0),MATCH($BQ$86,$A$87:$H$87,0))*고양시_Modal_split!I$3 * 0.01</f>
        <v>1.2903179770228203E-2</v>
      </c>
      <c r="BX89" s="207">
        <f>INDEX($A$87:$H$100,MATCH($L89,$B$87:$B$100,0),MATCH($BQ$86,$A$87:$H$87,0))*고양시_Modal_split!J$3 * 0.01</f>
        <v>0.1412851770524268</v>
      </c>
      <c r="BY89" s="207">
        <f>INDEX($A$87:$H$100,MATCH($L89,$B$87:$B$100,0),MATCH($BQ$86,$A$87:$H$87,0))*고양시_Modal_split!K$3 * 0.01</f>
        <v>6.9621473580368004E-4</v>
      </c>
      <c r="BZ89" s="207">
        <f>INDEX($A$87:$H$100,MATCH($L89,$B$87:$B$100,0),MATCH($BQ$86,$A$87:$H$87,0))*고양시_Modal_split!L$3 * 0.01</f>
        <v>1.4017123347514092E-2</v>
      </c>
      <c r="CA89" s="207">
        <f>INDEX($A$87:$H$100,MATCH($L89,$B$87:$B$100,0),MATCH($BQ$86,$A$87:$H$87,0))*고양시_Modal_split!M$3 * 0.01</f>
        <v>1.0675292615656426E-3</v>
      </c>
      <c r="CB89" s="207">
        <f>INDEX($A$87:$H$100,MATCH($L89,$B$87:$B$100,0),MATCH($BQ$86,$A$87:$H$87,0))*고양시_Modal_split!N$3 * 0.01</f>
        <v>4.641431572024534E-4</v>
      </c>
      <c r="CC89" s="207">
        <f>INDEX($A$87:$H$100,MATCH($L89,$B$87:$B$100,0),MATCH($BQ$86,$A$87:$H$87,0))*고양시_Modal_split!O$3 * 0.01</f>
        <v>8.3545768296441599E-4</v>
      </c>
      <c r="CD89" s="207">
        <f>INDEX($A$87:$H$100,MATCH($L89,$B$87:$B$100,0),MATCH($BQ$86,$A$87:$H$87,0))*고양시_Modal_split!P$3 * 0.01</f>
        <v>0.46414315720245336</v>
      </c>
      <c r="CE89" s="304">
        <f t="shared" ref="CE89:CE100" si="69">M89+AA89+AO89+BC89+BQ89</f>
        <v>4.5636630209083364</v>
      </c>
      <c r="CF89" s="304">
        <f t="shared" si="51"/>
        <v>766.53239954756816</v>
      </c>
      <c r="CG89" s="304">
        <f t="shared" si="52"/>
        <v>92.740152103458684</v>
      </c>
      <c r="CH89" s="304">
        <f t="shared" si="53"/>
        <v>149.45996393474806</v>
      </c>
      <c r="CI89" s="304">
        <f t="shared" si="54"/>
        <v>14.994892782984538</v>
      </c>
      <c r="CJ89" s="304">
        <f t="shared" si="55"/>
        <v>0.16298796503244062</v>
      </c>
      <c r="CK89" s="304">
        <f t="shared" si="56"/>
        <v>45.310654279018486</v>
      </c>
      <c r="CL89" s="304">
        <f t="shared" si="57"/>
        <v>496.13536555874936</v>
      </c>
      <c r="CM89" s="304">
        <f t="shared" si="58"/>
        <v>2.4448194754866091</v>
      </c>
      <c r="CN89" s="304">
        <f t="shared" si="59"/>
        <v>49.222365439797066</v>
      </c>
      <c r="CO89" s="304">
        <f t="shared" si="60"/>
        <v>3.7487231957461344</v>
      </c>
      <c r="CP89" s="304">
        <f t="shared" si="61"/>
        <v>1.6298796503244066</v>
      </c>
      <c r="CQ89" s="304">
        <f t="shared" si="62"/>
        <v>2.9337833705839307</v>
      </c>
      <c r="CR89" s="304">
        <f t="shared" si="63"/>
        <v>1629.8796503244064</v>
      </c>
      <c r="CS89" s="305">
        <f t="shared" ref="CS89:CS100" si="70">H89-CR89</f>
        <v>0</v>
      </c>
      <c r="CV89" s="265" t="s">
        <v>605</v>
      </c>
      <c r="CW89" s="265" t="s">
        <v>607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79.071542834163211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6.5406602685273046E-4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0.18183035546505907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5.077526246208226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454.55869782373668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4.7336096462743411E-3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1.315943481664267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29.189182807307777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28.283414913318115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2.7155546873898712E-4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7.5492420309438424E-2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1.8162005749143251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4.248656447860779E-2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4.2675034374906332E-7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1.1863659556223957E-4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2.7282463262895073E-3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0.17324327526374114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1.6121679652742389E-6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4.4818269434623842E-4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1.1124701069455628E-2</v>
      </c>
      <c r="DR89" s="270">
        <f t="shared" ref="DR89:DR100" si="71">CX89+DB89+DF89+DJ89+DN89</f>
        <v>562.12938541096037</v>
      </c>
      <c r="DS89" s="270">
        <f t="shared" si="64"/>
        <v>5.6612700601750823E-3</v>
      </c>
      <c r="DT89" s="270">
        <f t="shared" si="65"/>
        <v>1.5738330767286732</v>
      </c>
      <c r="DU89" s="270">
        <f t="shared" si="66"/>
        <v>36.096762575826077</v>
      </c>
      <c r="DW89" s="278" t="s">
        <v>605</v>
      </c>
      <c r="DX89" s="278" t="s">
        <v>607</v>
      </c>
      <c r="DY89" s="281">
        <f t="shared" ref="DY89:DY100" si="72">DR89+DU89</f>
        <v>598.22614798678649</v>
      </c>
      <c r="DZ89" s="281">
        <f t="shared" ref="DZ89:DZ100" si="73">DS89+DT89</f>
        <v>1.5794943467888483</v>
      </c>
      <c r="EB89" s="278" t="s">
        <v>622</v>
      </c>
      <c r="EC89" s="278" t="s">
        <v>607</v>
      </c>
      <c r="ED89" s="309">
        <f t="shared" ref="ED89:ED91" si="74">DY89+DY$94*($EN91/SUM($EN$90:$EN$93))</f>
        <v>702.4912148989215</v>
      </c>
      <c r="EE89" s="309">
        <f t="shared" si="67"/>
        <v>1.854785027929245</v>
      </c>
      <c r="EK89" s="420" t="s">
        <v>12</v>
      </c>
      <c r="EL89" s="420" t="s">
        <v>12</v>
      </c>
      <c r="EM89" s="420" t="s">
        <v>610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$CW$9*(1-$DA$5)</f>
        <v>31.696862021304991</v>
      </c>
      <c r="ER89" s="422">
        <f t="shared" ref="ER89:ER107" si="76">VLOOKUP($EL89,$EC$88:$EE$99,3,FALSE)*$EO89* $CW$9*(1-$DA$5)</f>
        <v>8.3689110785413523E-2</v>
      </c>
      <c r="ES89">
        <v>0</v>
      </c>
      <c r="EU89" s="306" t="s">
        <v>12</v>
      </c>
      <c r="EV89" s="306" t="s">
        <v>12</v>
      </c>
      <c r="EW89" s="306" t="s">
        <v>610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31.696862021304991</v>
      </c>
      <c r="FB89" s="308">
        <f t="shared" si="68"/>
        <v>8.3689110785413523E-2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605</v>
      </c>
      <c r="B90" s="205" t="s">
        <v>608</v>
      </c>
      <c r="C90" s="201">
        <f>$K31*KTDB_TripDistribution_2050!T$12</f>
        <v>154.30956716249986</v>
      </c>
      <c r="D90" s="201">
        <f>$K31*KTDB_TripDistribution_2050!U$12</f>
        <v>1116.7699064689286</v>
      </c>
      <c r="E90" s="201">
        <f>$K31*KTDB_TripDistribution_2050!V$12</f>
        <v>64.066325296479391</v>
      </c>
      <c r="F90" s="201">
        <f>$K31*KTDB_TripDistribution_2050!W$12</f>
        <v>0.10068044834438883</v>
      </c>
      <c r="G90" s="201">
        <f>$K31*KTDB_TripDistribution_2050!X$12</f>
        <v>0.38034836041213554</v>
      </c>
      <c r="H90" s="201">
        <f>$K31*KTDB_TripDistribution_2050!Y$12</f>
        <v>1335.6268277366646</v>
      </c>
      <c r="J90" s="230">
        <f t="shared" si="50"/>
        <v>1335.6268277366644</v>
      </c>
      <c r="K90" s="206" t="s">
        <v>605</v>
      </c>
      <c r="L90" s="206" t="s">
        <v>608</v>
      </c>
      <c r="M90" s="206">
        <f>INDEX($A$87:$H$100,MATCH($L90,$B$87:$B$100,0),MATCH($M$86,$A$87:$H$87,0))*고양시_Modal_split!C$3 * 0.01</f>
        <v>0.43206678805499954</v>
      </c>
      <c r="N90" s="206">
        <f>INDEX($A$87:$H$100,MATCH($L90,$B$87:$B$100,0),MATCH($M$86,$A$87:$H$87,0))*고양시_Modal_split!D$3 * 0.01</f>
        <v>72.571789436523687</v>
      </c>
      <c r="O90" s="206">
        <f>INDEX($A$87:$H$100,MATCH($L90,$B$87:$B$100,0),MATCH($M$86,$A$87:$H$87,0))*고양시_Modal_split!E$3 * 0.01</f>
        <v>8.7802143715462417</v>
      </c>
      <c r="P90" s="206">
        <f>INDEX($A$87:$H$100,MATCH($L90,$B$87:$B$100,0),MATCH($M$86,$A$87:$H$87,0))*고양시_Modal_split!F$3 * 0.01</f>
        <v>14.150187308801238</v>
      </c>
      <c r="Q90" s="206">
        <f>INDEX($A$87:$H$100,MATCH($L90,$B$87:$B$100,0),MATCH($M$86,$A$87:$H$87,0))*고양시_Modal_split!G$3 * 0.01</f>
        <v>1.4196480178949986</v>
      </c>
      <c r="R90" s="206">
        <f>INDEX($A$87:$H$100,MATCH($L90,$B$87:$B$100,0),MATCH($M$86,$A$87:$H$87,0))*고양시_Modal_split!H$3 * 0.01</f>
        <v>1.5430956716249987E-2</v>
      </c>
      <c r="S90" s="206">
        <f>INDEX($A$87:$H$100,MATCH($L90,$B$87:$B$100,0),MATCH($M$86,$A$87:$H$87,0))*고양시_Modal_split!I$3 * 0.01</f>
        <v>4.2898059671174957</v>
      </c>
      <c r="T90" s="206">
        <f>INDEX($A$87:$H$100,MATCH($L90,$B$87:$B$100,0),MATCH($M$86,$A$87:$H$87,0))*고양시_Modal_split!J$3 * 0.01</f>
        <v>46.971832244264959</v>
      </c>
      <c r="U90" s="206">
        <f>INDEX($A$87:$H$100,MATCH($L90,$B$87:$B$100,0),MATCH($M$86,$A$87:$H$87,0))*고양시_Modal_split!K$3 * 0.01</f>
        <v>0.23146435074374977</v>
      </c>
      <c r="V90" s="206">
        <f>INDEX($A$87:$H$100,MATCH($L90,$B$87:$B$100,0),MATCH($M$86,$A$87:$H$87,0))*고양시_Modal_split!L$3 * 0.01</f>
        <v>4.6601489283074962</v>
      </c>
      <c r="W90" s="206">
        <f>INDEX($A$87:$H$100,MATCH($L90,$B$87:$B$100,0),MATCH($M$86,$A$87:$H$87,0))*고양시_Modal_split!M$3 * 0.01</f>
        <v>0.35491200447374965</v>
      </c>
      <c r="X90" s="206">
        <f>INDEX($A$87:$H$100,MATCH($L90,$B$87:$B$100,0),MATCH($M$86,$A$87:$H$87,0))*고양시_Modal_split!N$3 * 0.01</f>
        <v>0.15430956716249988</v>
      </c>
      <c r="Y90" s="206">
        <f>INDEX($A$87:$H$100,MATCH($L90,$B$87:$B$100,0),MATCH($M$86,$A$87:$H$87,0))*고양시_Modal_split!O$3 * 0.01</f>
        <v>0.27775722089249977</v>
      </c>
      <c r="Z90" s="209">
        <f>INDEX($A$87:$H$100,MATCH($L90,$B$87:$B$100,0),MATCH($M$86,$A$87:$H$87,0))*고양시_Modal_split!P$3 * 0.01</f>
        <v>154.30956716249986</v>
      </c>
      <c r="AA90" s="207">
        <f>INDEX($A$87:$H$100,MATCH($L90,$B$87:$B$100,0),MATCH($AA$86,$A$87:$H$87,0))*고양시_Modal_split!C$3 * 0.01</f>
        <v>3.1269557381130002</v>
      </c>
      <c r="AB90" s="207">
        <f>INDEX($A$87:$H$100,MATCH($L90,$B$87:$B$100,0),MATCH($AA$86,$A$87:$H$87,0))*고양시_Modal_split!D$3 * 0.01</f>
        <v>525.21688701233722</v>
      </c>
      <c r="AC90" s="207">
        <f>INDEX($A$87:$H$100,MATCH($L90,$B$87:$B$100,0),MATCH($AA$86,$A$87:$H$87,0))*고양시_Modal_split!E$3 * 0.01</f>
        <v>63.544207678082032</v>
      </c>
      <c r="AD90" s="207">
        <f>INDEX($A$87:$H$100,MATCH($L90,$B$87:$B$100,0),MATCH($AA$86,$A$87:$H$87,0))*고양시_Modal_split!F$3 * 0.01</f>
        <v>102.40780042320075</v>
      </c>
      <c r="AE90" s="207">
        <f>INDEX($A$87:$H$100,MATCH($L90,$B$87:$B$100,0),MATCH($AA$86,$A$87:$H$87,0))*고양시_Modal_split!G$3 * 0.01</f>
        <v>10.274283139514143</v>
      </c>
      <c r="AF90" s="207">
        <f>INDEX($A$87:$H$100,MATCH($L90,$B$87:$B$100,0),MATCH($AA$86,$A$87:$H$87,0))*고양시_Modal_split!H$3 * 0.01</f>
        <v>0.11167699064689286</v>
      </c>
      <c r="AG90" s="207">
        <f>INDEX($A$87:$H$100,MATCH($L90,$B$87:$B$100,0),MATCH($AA$86,$A$87:$H$87,0))*고양시_Modal_split!I$3 * 0.01</f>
        <v>31.046203399836212</v>
      </c>
      <c r="AH90" s="207">
        <f>INDEX($A$87:$H$100,MATCH($L90,$B$87:$B$100,0),MATCH($AA$86,$A$87:$H$87,0))*고양시_Modal_split!J$3 * 0.01</f>
        <v>339.94475952914189</v>
      </c>
      <c r="AI90" s="207">
        <f>INDEX($A$87:$H$100,MATCH($L90,$B$87:$B$100,0),MATCH($AA$86,$A$87:$H$87,0))*고양시_Modal_split!K$3 * 0.01</f>
        <v>1.675154859703393</v>
      </c>
      <c r="AJ90" s="207">
        <f>INDEX($A$87:$H$100,MATCH($L90,$B$87:$B$100,0),MATCH($AA$86,$A$87:$H$87,0))*고양시_Modal_split!L$3 * 0.01</f>
        <v>33.726451175361646</v>
      </c>
      <c r="AK90" s="207">
        <f>INDEX($A$87:$H$100,MATCH($L90,$B$87:$B$100,0),MATCH($AA$86,$A$87:$H$87,0))*고양시_Modal_split!M$3 * 0.01</f>
        <v>2.5685707848785357</v>
      </c>
      <c r="AL90" s="207">
        <f>INDEX($A$87:$H$100,MATCH($L90,$B$87:$B$100,0),MATCH($AA$86,$A$87:$H$87,0))*고양시_Modal_split!N$3 * 0.01</f>
        <v>1.1167699064689287</v>
      </c>
      <c r="AM90" s="207">
        <f>INDEX($A$87:$H$100,MATCH($L90,$B$87:$B$100,0),MATCH($AA$86,$A$87:$H$87,0))*고양시_Modal_split!O$3 * 0.01</f>
        <v>2.0101858316440717</v>
      </c>
      <c r="AN90" s="207">
        <f>INDEX($A$87:$H$100,MATCH($L90,$B$87:$B$100,0),MATCH($AA$86,$A$87:$H$87,0))*고양시_Modal_split!P$3 * 0.01</f>
        <v>1116.7699064689286</v>
      </c>
      <c r="AO90" s="303">
        <f>INDEX($A$87:$H$100,MATCH($L90,$B$87:$B$100,0),MATCH($AO$86,$A$87:$H$87,0))*고양시_Modal_split!C$3 * 0.01</f>
        <v>0.17938571083014229</v>
      </c>
      <c r="AP90" s="303">
        <f>INDEX($A$87:$H$100,MATCH($L90,$B$87:$B$100,0),MATCH($AO$86,$A$87:$H$87,0))*고양시_Modal_split!D$3 * 0.01</f>
        <v>30.130392786934259</v>
      </c>
      <c r="AQ90" s="303">
        <f>INDEX($A$87:$H$100,MATCH($L90,$B$87:$B$100,0),MATCH($AO$86,$A$87:$H$87,0))*고양시_Modal_split!E$3 * 0.01</f>
        <v>3.6453739093696771</v>
      </c>
      <c r="AR90" s="303">
        <f>INDEX($A$87:$H$100,MATCH($L90,$B$87:$B$100,0),MATCH($AO$86,$A$87:$H$87,0))*고양시_Modal_split!F$3 * 0.01</f>
        <v>5.8748820296871598</v>
      </c>
      <c r="AS90" s="303">
        <f>INDEX($A$87:$H$100,MATCH($L90,$B$87:$B$100,0),MATCH($AO$86,$A$87:$H$87,0))*고양시_Modal_split!G$3 * 0.01</f>
        <v>0.5894101927276103</v>
      </c>
      <c r="AT90" s="303">
        <f>INDEX($A$87:$H$100,MATCH($L90,$B$87:$B$100,0),MATCH($AO$86,$A$87:$H$87,0))*고양시_Modal_split!H$3 * 0.01</f>
        <v>6.406632529647939E-3</v>
      </c>
      <c r="AU90" s="303">
        <f>INDEX($A$87:$H$100,MATCH($L90,$B$87:$B$100,0),MATCH($AO$86,$A$87:$H$87,0))*고양시_Modal_split!I$3 * 0.01</f>
        <v>1.7810438432421272</v>
      </c>
      <c r="AV90" s="303">
        <f>INDEX($A$87:$H$100,MATCH($L90,$B$87:$B$100,0),MATCH($AO$86,$A$87:$H$87,0))*고양시_Modal_split!J$3 * 0.01</f>
        <v>19.501789420248329</v>
      </c>
      <c r="AW90" s="303">
        <f>INDEX($A$87:$H$100,MATCH($L90,$B$87:$B$100,0),MATCH($AO$86,$A$87:$H$87,0))*고양시_Modal_split!K$3 * 0.01</f>
        <v>9.6099487944719078E-2</v>
      </c>
      <c r="AX90" s="303">
        <f>INDEX($A$87:$H$100,MATCH($L90,$B$87:$B$100,0),MATCH($AO$86,$A$87:$H$87,0))*고양시_Modal_split!L$3 * 0.01</f>
        <v>1.9348030239536778</v>
      </c>
      <c r="AY90" s="303">
        <f>INDEX($A$87:$H$100,MATCH($L90,$B$87:$B$100,0),MATCH($AO$86,$A$87:$H$87,0))*고양시_Modal_split!M$3 * 0.01</f>
        <v>0.14735254818190258</v>
      </c>
      <c r="AZ90" s="303">
        <f>INDEX($A$87:$H$100,MATCH($L90,$B$87:$B$100,0),MATCH($AO$86,$A$87:$H$87,0))*고양시_Modal_split!N$3 * 0.01</f>
        <v>6.4066325296479404E-2</v>
      </c>
      <c r="BA90" s="207">
        <f>INDEX($A$87:$H$100,MATCH($L90,$B$87:$B$100,0),MATCH($AO$86,$A$87:$H$87,0))*고양시_Modal_split!O$3 * 0.01</f>
        <v>0.1153193855336629</v>
      </c>
      <c r="BB90" s="207">
        <f>INDEX($A$87:$H$100,MATCH($L90,$B$87:$B$100,0),MATCH($AO$86,$A$87:$H$87,0))*고양시_Modal_split!P$3 * 0.01</f>
        <v>64.066325296479391</v>
      </c>
      <c r="BC90" s="207">
        <f>INDEX($A$87:$H$100,MATCH($L90,$B$87:$B$100,0),MATCH($BC$86,$A$87:$H$87,0))*고양시_Modal_split!C$3 * 0.01</f>
        <v>2.8190525536428868E-4</v>
      </c>
      <c r="BD90" s="207">
        <f>INDEX($A$87:$H$100,MATCH($L90,$B$87:$B$100,0),MATCH($BC$86,$A$87:$H$87,0))*고양시_Modal_split!D$3 * 0.01</f>
        <v>4.7350014856366071E-2</v>
      </c>
      <c r="BE90" s="207">
        <f>INDEX($A$87:$H$100,MATCH($L90,$B$87:$B$100,0),MATCH($BC$86,$A$87:$H$87,0))*고양시_Modal_split!E$3 * 0.01</f>
        <v>5.7287175107957238E-3</v>
      </c>
      <c r="BF90" s="207">
        <f>INDEX($A$87:$H$100,MATCH($L90,$B$87:$B$100,0),MATCH($BC$86,$A$87:$H$87,0))*고양시_Modal_split!F$3 * 0.01</f>
        <v>9.2323971131804544E-3</v>
      </c>
      <c r="BG90" s="207">
        <f>INDEX($A$87:$H$100,MATCH($L90,$B$87:$B$100,0),MATCH($BC$86,$A$87:$H$87,0))*고양시_Modal_split!G$3 * 0.01</f>
        <v>9.262601247683772E-4</v>
      </c>
      <c r="BH90" s="207">
        <f>INDEX($A$87:$H$100,MATCH($L90,$B$87:$B$100,0),MATCH($BC$86,$A$87:$H$87,0))*고양시_Modal_split!H$3 * 0.01</f>
        <v>1.0068044834438883E-5</v>
      </c>
      <c r="BI90" s="207">
        <f>INDEX($A$87:$H$100,MATCH($L90,$B$87:$B$100,0),MATCH($BC$86,$A$87:$H$87,0))*고양시_Modal_split!I$3 * 0.01</f>
        <v>2.7989164639740096E-3</v>
      </c>
      <c r="BJ90" s="207">
        <f>INDEX($A$87:$H$100,MATCH($L90,$B$87:$B$100,0),MATCH($BC$86,$A$87:$H$87,0))*고양시_Modal_split!J$3 * 0.01</f>
        <v>3.0647128476031963E-2</v>
      </c>
      <c r="BK90" s="207">
        <f>INDEX($A$87:$H$100,MATCH($L90,$B$87:$B$100,0),MATCH($BC$86,$A$87:$H$87,0))*고양시_Modal_split!K$3 * 0.01</f>
        <v>1.5102067251658322E-4</v>
      </c>
      <c r="BL90" s="207">
        <f>INDEX($A$87:$H$100,MATCH($L90,$B$87:$B$100,0),MATCH($BC$86,$A$87:$H$87,0))*고양시_Modal_split!L$3 * 0.01</f>
        <v>3.040549540000543E-3</v>
      </c>
      <c r="BM90" s="207">
        <f>INDEX($A$87:$H$100,MATCH($L90,$B$87:$B$100,0),MATCH($BC$86,$A$87:$H$87,0))*고양시_Modal_split!M$3 * 0.01</f>
        <v>2.315650311920943E-4</v>
      </c>
      <c r="BN90" s="207">
        <f>INDEX($A$87:$H$100,MATCH($L90,$B$87:$B$100,0),MATCH($BC$86,$A$87:$H$87,0))*고양시_Modal_split!N$3 * 0.01</f>
        <v>1.0068044834438884E-4</v>
      </c>
      <c r="BO90" s="207">
        <f>INDEX($A$87:$H$100,MATCH($L90,$B$87:$B$100,0),MATCH($BC$86,$A$87:$H$87,0))*고양시_Modal_split!O$3 * 0.01</f>
        <v>1.8122480701989987E-4</v>
      </c>
      <c r="BP90" s="207">
        <f>INDEX($A$87:$H$100,MATCH($L90,$B$87:$B$100,0),MATCH($BC$86,$A$87:$H$87,0))*고양시_Modal_split!P$3 * 0.01</f>
        <v>0.10068044834438883</v>
      </c>
      <c r="BQ90" s="207">
        <f>INDEX($A$87:$H$100,MATCH($L90,$B$87:$B$100,0),MATCH($BQ$86,$A$87:$H$87,0))*고양시_Modal_split!C$3 * 0.01</f>
        <v>1.0649754091539795E-3</v>
      </c>
      <c r="BR90" s="207">
        <f>INDEX($A$87:$H$100,MATCH($L90,$B$87:$B$100,0),MATCH($BQ$86,$A$87:$H$87,0))*고양시_Modal_split!D$3 * 0.01</f>
        <v>0.17887783390182738</v>
      </c>
      <c r="BS90" s="207">
        <f>INDEX($A$87:$H$100,MATCH($L90,$B$87:$B$100,0),MATCH($BQ$86,$A$87:$H$87,0))*고양시_Modal_split!E$3 * 0.01</f>
        <v>2.1641821707450513E-2</v>
      </c>
      <c r="BT90" s="207">
        <f>INDEX($A$87:$H$100,MATCH($L90,$B$87:$B$100,0),MATCH($BQ$86,$A$87:$H$87,0))*고양시_Modal_split!F$3 * 0.01</f>
        <v>3.4877944649792825E-2</v>
      </c>
      <c r="BU90" s="207">
        <f>INDEX($A$87:$H$100,MATCH($L90,$B$87:$B$100,0),MATCH($BQ$86,$A$87:$H$87,0))*고양시_Modal_split!G$3 * 0.01</f>
        <v>3.4992049157916466E-3</v>
      </c>
      <c r="BV90" s="207">
        <f>INDEX($A$87:$H$100,MATCH($L90,$B$87:$B$100,0),MATCH($BQ$86,$A$87:$H$87,0))*고양시_Modal_split!H$3 * 0.01</f>
        <v>3.8034836041213556E-5</v>
      </c>
      <c r="BW90" s="207">
        <f>INDEX($A$87:$H$100,MATCH($L90,$B$87:$B$100,0),MATCH($BQ$86,$A$87:$H$87,0))*고양시_Modal_split!I$3 * 0.01</f>
        <v>1.0573684419457368E-2</v>
      </c>
      <c r="BX90" s="207">
        <f>INDEX($A$87:$H$100,MATCH($L90,$B$87:$B$100,0),MATCH($BQ$86,$A$87:$H$87,0))*고양시_Modal_split!J$3 * 0.01</f>
        <v>0.11577804090945407</v>
      </c>
      <c r="BY90" s="207">
        <f>INDEX($A$87:$H$100,MATCH($L90,$B$87:$B$100,0),MATCH($BQ$86,$A$87:$H$87,0))*고양시_Modal_split!K$3 * 0.01</f>
        <v>5.7052254061820326E-4</v>
      </c>
      <c r="BZ90" s="207">
        <f>INDEX($A$87:$H$100,MATCH($L90,$B$87:$B$100,0),MATCH($BQ$86,$A$87:$H$87,0))*고양시_Modal_split!L$3 * 0.01</f>
        <v>1.1486520484446495E-2</v>
      </c>
      <c r="CA90" s="207">
        <f>INDEX($A$87:$H$100,MATCH($L90,$B$87:$B$100,0),MATCH($BQ$86,$A$87:$H$87,0))*고양시_Modal_split!M$3 * 0.01</f>
        <v>8.7480122894791166E-4</v>
      </c>
      <c r="CB90" s="207">
        <f>INDEX($A$87:$H$100,MATCH($L90,$B$87:$B$100,0),MATCH($BQ$86,$A$87:$H$87,0))*고양시_Modal_split!N$3 * 0.01</f>
        <v>3.8034836041213555E-4</v>
      </c>
      <c r="CC90" s="207">
        <f>INDEX($A$87:$H$100,MATCH($L90,$B$87:$B$100,0),MATCH($BQ$86,$A$87:$H$87,0))*고양시_Modal_split!O$3 * 0.01</f>
        <v>6.8462704874184394E-4</v>
      </c>
      <c r="CD90" s="207">
        <f>INDEX($A$87:$H$100,MATCH($L90,$B$87:$B$100,0),MATCH($BQ$86,$A$87:$H$87,0))*고양시_Modal_split!P$3 * 0.01</f>
        <v>0.38034836041213554</v>
      </c>
      <c r="CE90" s="304">
        <f t="shared" si="69"/>
        <v>3.7397551176626598</v>
      </c>
      <c r="CF90" s="304">
        <f t="shared" si="51"/>
        <v>628.14529708455348</v>
      </c>
      <c r="CG90" s="304">
        <f t="shared" si="52"/>
        <v>75.997166498216188</v>
      </c>
      <c r="CH90" s="304">
        <f t="shared" si="53"/>
        <v>122.47698010345212</v>
      </c>
      <c r="CI90" s="304">
        <f t="shared" si="54"/>
        <v>12.287766815177312</v>
      </c>
      <c r="CJ90" s="304">
        <f t="shared" si="55"/>
        <v>0.13356268277366642</v>
      </c>
      <c r="CK90" s="304">
        <f t="shared" si="56"/>
        <v>37.130425811079263</v>
      </c>
      <c r="CL90" s="304">
        <f t="shared" si="57"/>
        <v>406.56480636304059</v>
      </c>
      <c r="CM90" s="304">
        <f t="shared" si="58"/>
        <v>2.0034402416049963</v>
      </c>
      <c r="CN90" s="304">
        <f t="shared" si="59"/>
        <v>40.335930197647265</v>
      </c>
      <c r="CO90" s="304">
        <f t="shared" si="60"/>
        <v>3.071941703794328</v>
      </c>
      <c r="CP90" s="304">
        <f t="shared" si="61"/>
        <v>1.3356268277366645</v>
      </c>
      <c r="CQ90" s="304">
        <f t="shared" si="62"/>
        <v>2.4041282899259961</v>
      </c>
      <c r="CR90" s="304">
        <f t="shared" si="63"/>
        <v>1335.6268277366644</v>
      </c>
      <c r="CS90" s="305">
        <f t="shared" si="70"/>
        <v>0</v>
      </c>
      <c r="CV90" s="265" t="s">
        <v>605</v>
      </c>
      <c r="CW90" s="265" t="s">
        <v>608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64.79624056832472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5.3598321348558486E-4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0.14900333334899257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4.1608472574174069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372.49424610804061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3.8790201683533473E-3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1.0783676068022303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23.919468918696204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23.177225220718661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2.2252978567724693E-4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6.1863280418274651E-2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1.4883100184259059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3.4816187394386813E-2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3.4970631588881152E-7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9.7218355817089609E-5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2.2356981911768698E-3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0.14196653484272015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1.3211127489132879E-6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3.6726934419789402E-4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9.11628609876706E-3</v>
      </c>
      <c r="DR90" s="270">
        <f t="shared" si="71"/>
        <v>460.64449461932105</v>
      </c>
      <c r="DS90" s="270">
        <f t="shared" si="64"/>
        <v>4.6392039865809807E-3</v>
      </c>
      <c r="DT90" s="270">
        <f t="shared" si="65"/>
        <v>1.2896987082695124</v>
      </c>
      <c r="DU90" s="270">
        <f t="shared" si="66"/>
        <v>29.579978178829464</v>
      </c>
      <c r="DW90" s="278" t="s">
        <v>605</v>
      </c>
      <c r="DX90" s="278" t="s">
        <v>608</v>
      </c>
      <c r="DY90" s="281">
        <f t="shared" si="72"/>
        <v>490.22447279815049</v>
      </c>
      <c r="DZ90" s="281">
        <f t="shared" si="73"/>
        <v>1.2943379122560934</v>
      </c>
      <c r="EB90" s="278" t="s">
        <v>622</v>
      </c>
      <c r="EC90" s="278" t="s">
        <v>608</v>
      </c>
      <c r="ED90" s="309">
        <f t="shared" si="74"/>
        <v>575.77372959129525</v>
      </c>
      <c r="EE90" s="309">
        <f t="shared" si="67"/>
        <v>1.520213307257624</v>
      </c>
      <c r="EK90" s="420" t="s">
        <v>622</v>
      </c>
      <c r="EL90" s="420" t="s">
        <v>637</v>
      </c>
      <c r="EM90" s="420" t="s">
        <v>568</v>
      </c>
      <c r="EN90" s="420">
        <v>38657.855799999998</v>
      </c>
      <c r="EO90" s="420">
        <v>1</v>
      </c>
      <c r="EP90" s="421">
        <v>849003</v>
      </c>
      <c r="EQ90" s="422">
        <f t="shared" si="75"/>
        <v>686.60094329851006</v>
      </c>
      <c r="ER90" s="422">
        <f t="shared" si="76"/>
        <v>1.8128300009778928</v>
      </c>
      <c r="ES90">
        <v>0</v>
      </c>
      <c r="EU90" s="306" t="s">
        <v>622</v>
      </c>
      <c r="EV90" s="306" t="s">
        <v>198</v>
      </c>
      <c r="EW90" s="306" t="s">
        <v>568</v>
      </c>
      <c r="EX90" s="306">
        <v>38657.855799999998</v>
      </c>
      <c r="EY90" s="306">
        <v>1</v>
      </c>
      <c r="EZ90" s="307">
        <v>849003</v>
      </c>
      <c r="FA90" s="308">
        <f t="shared" si="77"/>
        <v>686.60094329851006</v>
      </c>
      <c r="FB90" s="308">
        <f t="shared" si="68"/>
        <v>1.8128300009778928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605</v>
      </c>
      <c r="B91" s="205" t="s">
        <v>609</v>
      </c>
      <c r="C91" s="201">
        <f>$K32*KTDB_TripDistribution_2050!T$12</f>
        <v>157.34910323945456</v>
      </c>
      <c r="D91" s="201">
        <f>$K32*KTDB_TripDistribution_2050!U$12</f>
        <v>1138.7676508913144</v>
      </c>
      <c r="E91" s="201">
        <f>$K32*KTDB_TripDistribution_2050!V$12</f>
        <v>65.328281445001906</v>
      </c>
      <c r="F91" s="201">
        <f>$K32*KTDB_TripDistribution_2050!W$12</f>
        <v>0.1026636167286568</v>
      </c>
      <c r="G91" s="201">
        <f>$K32*KTDB_TripDistribution_2050!X$12</f>
        <v>0.38784032986381456</v>
      </c>
      <c r="H91" s="201">
        <f>$K32*KTDB_TripDistribution_2050!Y$12</f>
        <v>1361.9355395223636</v>
      </c>
      <c r="J91" s="230">
        <f t="shared" si="50"/>
        <v>1361.9355395223633</v>
      </c>
      <c r="K91" s="206" t="s">
        <v>605</v>
      </c>
      <c r="L91" s="206" t="s">
        <v>609</v>
      </c>
      <c r="M91" s="206">
        <f>INDEX($A$87:$H$100,MATCH($L91,$B$87:$B$100,0),MATCH($M$86,$A$87:$H$87,0))*고양시_Modal_split!C$3 * 0.01</f>
        <v>0.44057748907047278</v>
      </c>
      <c r="N91" s="206">
        <f>INDEX($A$87:$H$100,MATCH($L91,$B$87:$B$100,0),MATCH($M$86,$A$87:$H$87,0))*고양시_Modal_split!D$3 * 0.01</f>
        <v>74.001283253515481</v>
      </c>
      <c r="O91" s="206">
        <f>INDEX($A$87:$H$100,MATCH($L91,$B$87:$B$100,0),MATCH($M$86,$A$87:$H$87,0))*고양시_Modal_split!E$3 * 0.01</f>
        <v>8.9531639743249638</v>
      </c>
      <c r="P91" s="206">
        <f>INDEX($A$87:$H$100,MATCH($L91,$B$87:$B$100,0),MATCH($M$86,$A$87:$H$87,0))*고양시_Modal_split!F$3 * 0.01</f>
        <v>14.428912767057984</v>
      </c>
      <c r="Q91" s="206">
        <f>INDEX($A$87:$H$100,MATCH($L91,$B$87:$B$100,0),MATCH($M$86,$A$87:$H$87,0))*고양시_Modal_split!G$3 * 0.01</f>
        <v>1.4476117498029819</v>
      </c>
      <c r="R91" s="206">
        <f>INDEX($A$87:$H$100,MATCH($L91,$B$87:$B$100,0),MATCH($M$86,$A$87:$H$87,0))*고양시_Modal_split!H$3 * 0.01</f>
        <v>1.5734910323945459E-2</v>
      </c>
      <c r="S91" s="206">
        <f>INDEX($A$87:$H$100,MATCH($L91,$B$87:$B$100,0),MATCH($M$86,$A$87:$H$87,0))*고양시_Modal_split!I$3 * 0.01</f>
        <v>4.3743050700568364</v>
      </c>
      <c r="T91" s="206">
        <f>INDEX($A$87:$H$100,MATCH($L91,$B$87:$B$100,0),MATCH($M$86,$A$87:$H$87,0))*고양시_Modal_split!J$3 * 0.01</f>
        <v>47.897067026089971</v>
      </c>
      <c r="U91" s="206">
        <f>INDEX($A$87:$H$100,MATCH($L91,$B$87:$B$100,0),MATCH($M$86,$A$87:$H$87,0))*고양시_Modal_split!K$3 * 0.01</f>
        <v>0.23602365485918186</v>
      </c>
      <c r="V91" s="206">
        <f>INDEX($A$87:$H$100,MATCH($L91,$B$87:$B$100,0),MATCH($M$86,$A$87:$H$87,0))*고양시_Modal_split!L$3 * 0.01</f>
        <v>4.7519429178315278</v>
      </c>
      <c r="W91" s="206">
        <f>INDEX($A$87:$H$100,MATCH($L91,$B$87:$B$100,0),MATCH($M$86,$A$87:$H$87,0))*고양시_Modal_split!M$3 * 0.01</f>
        <v>0.36190293745074548</v>
      </c>
      <c r="X91" s="206">
        <f>INDEX($A$87:$H$100,MATCH($L91,$B$87:$B$100,0),MATCH($M$86,$A$87:$H$87,0))*고양시_Modal_split!N$3 * 0.01</f>
        <v>0.15734910323945456</v>
      </c>
      <c r="Y91" s="206">
        <f>INDEX($A$87:$H$100,MATCH($L91,$B$87:$B$100,0),MATCH($M$86,$A$87:$H$87,0))*고양시_Modal_split!O$3 * 0.01</f>
        <v>0.28322838583101823</v>
      </c>
      <c r="Z91" s="209">
        <f>INDEX($A$87:$H$100,MATCH($L91,$B$87:$B$100,0),MATCH($M$86,$A$87:$H$87,0))*고양시_Modal_split!P$3 * 0.01</f>
        <v>157.34910323945456</v>
      </c>
      <c r="AA91" s="207">
        <f>INDEX($A$87:$H$100,MATCH($L91,$B$87:$B$100,0),MATCH($AA$86,$A$87:$H$87,0))*고양시_Modal_split!C$3 * 0.01</f>
        <v>3.1885494224956803</v>
      </c>
      <c r="AB91" s="207">
        <f>INDEX($A$87:$H$100,MATCH($L91,$B$87:$B$100,0),MATCH($AA$86,$A$87:$H$87,0))*고양시_Modal_split!D$3 * 0.01</f>
        <v>535.56242621418517</v>
      </c>
      <c r="AC91" s="207">
        <f>INDEX($A$87:$H$100,MATCH($L91,$B$87:$B$100,0),MATCH($AA$86,$A$87:$H$87,0))*고양시_Modal_split!E$3 * 0.01</f>
        <v>64.795879335715782</v>
      </c>
      <c r="AD91" s="207">
        <f>INDEX($A$87:$H$100,MATCH($L91,$B$87:$B$100,0),MATCH($AA$86,$A$87:$H$87,0))*고양시_Modal_split!F$3 * 0.01</f>
        <v>104.42499358673354</v>
      </c>
      <c r="AE91" s="207">
        <f>INDEX($A$87:$H$100,MATCH($L91,$B$87:$B$100,0),MATCH($AA$86,$A$87:$H$87,0))*고양시_Modal_split!G$3 * 0.01</f>
        <v>10.476662388200092</v>
      </c>
      <c r="AF91" s="207">
        <f>INDEX($A$87:$H$100,MATCH($L91,$B$87:$B$100,0),MATCH($AA$86,$A$87:$H$87,0))*고양시_Modal_split!H$3 * 0.01</f>
        <v>0.11387676508913144</v>
      </c>
      <c r="AG91" s="207">
        <f>INDEX($A$87:$H$100,MATCH($L91,$B$87:$B$100,0),MATCH($AA$86,$A$87:$H$87,0))*고양시_Modal_split!I$3 * 0.01</f>
        <v>31.657740694778536</v>
      </c>
      <c r="AH91" s="207">
        <f>INDEX($A$87:$H$100,MATCH($L91,$B$87:$B$100,0),MATCH($AA$86,$A$87:$H$87,0))*고양시_Modal_split!J$3 * 0.01</f>
        <v>346.6408729313161</v>
      </c>
      <c r="AI91" s="207">
        <f>INDEX($A$87:$H$100,MATCH($L91,$B$87:$B$100,0),MATCH($AA$86,$A$87:$H$87,0))*고양시_Modal_split!K$3 * 0.01</f>
        <v>1.7081514763369714</v>
      </c>
      <c r="AJ91" s="207">
        <f>INDEX($A$87:$H$100,MATCH($L91,$B$87:$B$100,0),MATCH($AA$86,$A$87:$H$87,0))*고양시_Modal_split!L$3 * 0.01</f>
        <v>34.390783056917698</v>
      </c>
      <c r="AK91" s="207">
        <f>INDEX($A$87:$H$100,MATCH($L91,$B$87:$B$100,0),MATCH($AA$86,$A$87:$H$87,0))*고양시_Modal_split!M$3 * 0.01</f>
        <v>2.6191655970500229</v>
      </c>
      <c r="AL91" s="207">
        <f>INDEX($A$87:$H$100,MATCH($L91,$B$87:$B$100,0),MATCH($AA$86,$A$87:$H$87,0))*고양시_Modal_split!N$3 * 0.01</f>
        <v>1.1387676508913145</v>
      </c>
      <c r="AM91" s="207">
        <f>INDEX($A$87:$H$100,MATCH($L91,$B$87:$B$100,0),MATCH($AA$86,$A$87:$H$87,0))*고양시_Modal_split!O$3 * 0.01</f>
        <v>2.049781771604366</v>
      </c>
      <c r="AN91" s="207">
        <f>INDEX($A$87:$H$100,MATCH($L91,$B$87:$B$100,0),MATCH($AA$86,$A$87:$H$87,0))*고양시_Modal_split!P$3 * 0.01</f>
        <v>1138.7676508913144</v>
      </c>
      <c r="AO91" s="303">
        <f>INDEX($A$87:$H$100,MATCH($L91,$B$87:$B$100,0),MATCH($AO$86,$A$87:$H$87,0))*고양시_Modal_split!C$3 * 0.01</f>
        <v>0.18291918804600532</v>
      </c>
      <c r="AP91" s="303">
        <f>INDEX($A$87:$H$100,MATCH($L91,$B$87:$B$100,0),MATCH($AO$86,$A$87:$H$87,0))*고양시_Modal_split!D$3 * 0.01</f>
        <v>30.723890763584397</v>
      </c>
      <c r="AQ91" s="303">
        <f>INDEX($A$87:$H$100,MATCH($L91,$B$87:$B$100,0),MATCH($AO$86,$A$87:$H$87,0))*고양시_Modal_split!E$3 * 0.01</f>
        <v>3.7171792142206086</v>
      </c>
      <c r="AR91" s="303">
        <f>INDEX($A$87:$H$100,MATCH($L91,$B$87:$B$100,0),MATCH($AO$86,$A$87:$H$87,0))*고양시_Modal_split!F$3 * 0.01</f>
        <v>5.9906034085066748</v>
      </c>
      <c r="AS91" s="303">
        <f>INDEX($A$87:$H$100,MATCH($L91,$B$87:$B$100,0),MATCH($AO$86,$A$87:$H$87,0))*고양시_Modal_split!G$3 * 0.01</f>
        <v>0.60102018929401757</v>
      </c>
      <c r="AT91" s="303">
        <f>INDEX($A$87:$H$100,MATCH($L91,$B$87:$B$100,0),MATCH($AO$86,$A$87:$H$87,0))*고양시_Modal_split!H$3 * 0.01</f>
        <v>6.5328281445001914E-3</v>
      </c>
      <c r="AU91" s="303">
        <f>INDEX($A$87:$H$100,MATCH($L91,$B$87:$B$100,0),MATCH($AO$86,$A$87:$H$87,0))*고양시_Modal_split!I$3 * 0.01</f>
        <v>1.816126224171053</v>
      </c>
      <c r="AV91" s="303">
        <f>INDEX($A$87:$H$100,MATCH($L91,$B$87:$B$100,0),MATCH($AO$86,$A$87:$H$87,0))*고양시_Modal_split!J$3 * 0.01</f>
        <v>19.885928871858582</v>
      </c>
      <c r="AW91" s="303">
        <f>INDEX($A$87:$H$100,MATCH($L91,$B$87:$B$100,0),MATCH($AO$86,$A$87:$H$87,0))*고양시_Modal_split!K$3 * 0.01</f>
        <v>9.7992422167502855E-2</v>
      </c>
      <c r="AX91" s="303">
        <f>INDEX($A$87:$H$100,MATCH($L91,$B$87:$B$100,0),MATCH($AO$86,$A$87:$H$87,0))*고양시_Modal_split!L$3 * 0.01</f>
        <v>1.9729140996390575</v>
      </c>
      <c r="AY91" s="303">
        <f>INDEX($A$87:$H$100,MATCH($L91,$B$87:$B$100,0),MATCH($AO$86,$A$87:$H$87,0))*고양시_Modal_split!M$3 * 0.01</f>
        <v>0.15025504732350439</v>
      </c>
      <c r="AZ91" s="303">
        <f>INDEX($A$87:$H$100,MATCH($L91,$B$87:$B$100,0),MATCH($AO$86,$A$87:$H$87,0))*고양시_Modal_split!N$3 * 0.01</f>
        <v>6.5328281445001912E-2</v>
      </c>
      <c r="BA91" s="207">
        <f>INDEX($A$87:$H$100,MATCH($L91,$B$87:$B$100,0),MATCH($AO$86,$A$87:$H$87,0))*고양시_Modal_split!O$3 * 0.01</f>
        <v>0.11759090660100344</v>
      </c>
      <c r="BB91" s="207">
        <f>INDEX($A$87:$H$100,MATCH($L91,$B$87:$B$100,0),MATCH($AO$86,$A$87:$H$87,0))*고양시_Modal_split!P$3 * 0.01</f>
        <v>65.328281445001906</v>
      </c>
      <c r="BC91" s="207">
        <f>INDEX($A$87:$H$100,MATCH($L91,$B$87:$B$100,0),MATCH($BC$86,$A$87:$H$87,0))*고양시_Modal_split!C$3 * 0.01</f>
        <v>2.8745812684023903E-4</v>
      </c>
      <c r="BD91" s="207">
        <f>INDEX($A$87:$H$100,MATCH($L91,$B$87:$B$100,0),MATCH($BC$86,$A$87:$H$87,0))*고양시_Modal_split!D$3 * 0.01</f>
        <v>4.8282698947487289E-2</v>
      </c>
      <c r="BE91" s="207">
        <f>INDEX($A$87:$H$100,MATCH($L91,$B$87:$B$100,0),MATCH($BC$86,$A$87:$H$87,0))*고양시_Modal_split!E$3 * 0.01</f>
        <v>5.8415597918605715E-3</v>
      </c>
      <c r="BF91" s="207">
        <f>INDEX($A$87:$H$100,MATCH($L91,$B$87:$B$100,0),MATCH($BC$86,$A$87:$H$87,0))*고양시_Modal_split!F$3 * 0.01</f>
        <v>9.4142536540178286E-3</v>
      </c>
      <c r="BG91" s="207">
        <f>INDEX($A$87:$H$100,MATCH($L91,$B$87:$B$100,0),MATCH($BC$86,$A$87:$H$87,0))*고양시_Modal_split!G$3 * 0.01</f>
        <v>9.4450527390364249E-4</v>
      </c>
      <c r="BH91" s="207">
        <f>INDEX($A$87:$H$100,MATCH($L91,$B$87:$B$100,0),MATCH($BC$86,$A$87:$H$87,0))*고양시_Modal_split!H$3 * 0.01</f>
        <v>1.0266361672865681E-5</v>
      </c>
      <c r="BI91" s="207">
        <f>INDEX($A$87:$H$100,MATCH($L91,$B$87:$B$100,0),MATCH($BC$86,$A$87:$H$87,0))*고양시_Modal_split!I$3 * 0.01</f>
        <v>2.8540485450566587E-3</v>
      </c>
      <c r="BJ91" s="207">
        <f>INDEX($A$87:$H$100,MATCH($L91,$B$87:$B$100,0),MATCH($BC$86,$A$87:$H$87,0))*고양시_Modal_split!J$3 * 0.01</f>
        <v>3.1250804932203134E-2</v>
      </c>
      <c r="BK91" s="207">
        <f>INDEX($A$87:$H$100,MATCH($L91,$B$87:$B$100,0),MATCH($BC$86,$A$87:$H$87,0))*고양시_Modal_split!K$3 * 0.01</f>
        <v>1.5399542509298518E-4</v>
      </c>
      <c r="BL91" s="207">
        <f>INDEX($A$87:$H$100,MATCH($L91,$B$87:$B$100,0),MATCH($BC$86,$A$87:$H$87,0))*고양시_Modal_split!L$3 * 0.01</f>
        <v>3.1004412252054353E-3</v>
      </c>
      <c r="BM91" s="207">
        <f>INDEX($A$87:$H$100,MATCH($L91,$B$87:$B$100,0),MATCH($BC$86,$A$87:$H$87,0))*고양시_Modal_split!M$3 * 0.01</f>
        <v>2.3612631847591062E-4</v>
      </c>
      <c r="BN91" s="207">
        <f>INDEX($A$87:$H$100,MATCH($L91,$B$87:$B$100,0),MATCH($BC$86,$A$87:$H$87,0))*고양시_Modal_split!N$3 * 0.01</f>
        <v>1.0266361672865682E-4</v>
      </c>
      <c r="BO91" s="207">
        <f>INDEX($A$87:$H$100,MATCH($L91,$B$87:$B$100,0),MATCH($BC$86,$A$87:$H$87,0))*고양시_Modal_split!O$3 * 0.01</f>
        <v>1.8479451011158224E-4</v>
      </c>
      <c r="BP91" s="207">
        <f>INDEX($A$87:$H$100,MATCH($L91,$B$87:$B$100,0),MATCH($BC$86,$A$87:$H$87,0))*고양시_Modal_split!P$3 * 0.01</f>
        <v>0.1026636167286568</v>
      </c>
      <c r="BQ91" s="207">
        <f>INDEX($A$87:$H$100,MATCH($L91,$B$87:$B$100,0),MATCH($BQ$86,$A$87:$H$87,0))*고양시_Modal_split!C$3 * 0.01</f>
        <v>1.0859529236186807E-3</v>
      </c>
      <c r="BR91" s="207">
        <f>INDEX($A$87:$H$100,MATCH($L91,$B$87:$B$100,0),MATCH($BQ$86,$A$87:$H$87,0))*고양시_Modal_split!D$3 * 0.01</f>
        <v>0.18240130713495198</v>
      </c>
      <c r="BS91" s="207">
        <f>INDEX($A$87:$H$100,MATCH($L91,$B$87:$B$100,0),MATCH($BQ$86,$A$87:$H$87,0))*고양시_Modal_split!E$3 * 0.01</f>
        <v>2.2068114769251048E-2</v>
      </c>
      <c r="BT91" s="207">
        <f>INDEX($A$87:$H$100,MATCH($L91,$B$87:$B$100,0),MATCH($BQ$86,$A$87:$H$87,0))*고양시_Modal_split!F$3 * 0.01</f>
        <v>3.5564958248511795E-2</v>
      </c>
      <c r="BU91" s="207">
        <f>INDEX($A$87:$H$100,MATCH($L91,$B$87:$B$100,0),MATCH($BQ$86,$A$87:$H$87,0))*고양시_Modal_split!G$3 * 0.01</f>
        <v>3.5681310347470937E-3</v>
      </c>
      <c r="BV91" s="207">
        <f>INDEX($A$87:$H$100,MATCH($L91,$B$87:$B$100,0),MATCH($BQ$86,$A$87:$H$87,0))*고양시_Modal_split!H$3 * 0.01</f>
        <v>3.8784032986381455E-5</v>
      </c>
      <c r="BW91" s="207">
        <f>INDEX($A$87:$H$100,MATCH($L91,$B$87:$B$100,0),MATCH($BQ$86,$A$87:$H$87,0))*고양시_Modal_split!I$3 * 0.01</f>
        <v>1.0781961170214046E-2</v>
      </c>
      <c r="BX91" s="207">
        <f>INDEX($A$87:$H$100,MATCH($L91,$B$87:$B$100,0),MATCH($BQ$86,$A$87:$H$87,0))*고양시_Modal_split!J$3 * 0.01</f>
        <v>0.11805859641054517</v>
      </c>
      <c r="BY91" s="207">
        <f>INDEX($A$87:$H$100,MATCH($L91,$B$87:$B$100,0),MATCH($BQ$86,$A$87:$H$87,0))*고양시_Modal_split!K$3 * 0.01</f>
        <v>5.8176049479572182E-4</v>
      </c>
      <c r="BZ91" s="207">
        <f>INDEX($A$87:$H$100,MATCH($L91,$B$87:$B$100,0),MATCH($BQ$86,$A$87:$H$87,0))*고양시_Modal_split!L$3 * 0.01</f>
        <v>1.1712777961887201E-2</v>
      </c>
      <c r="CA91" s="207">
        <f>INDEX($A$87:$H$100,MATCH($L91,$B$87:$B$100,0),MATCH($BQ$86,$A$87:$H$87,0))*고양시_Modal_split!M$3 * 0.01</f>
        <v>8.9203275868677341E-4</v>
      </c>
      <c r="CB91" s="207">
        <f>INDEX($A$87:$H$100,MATCH($L91,$B$87:$B$100,0),MATCH($BQ$86,$A$87:$H$87,0))*고양시_Modal_split!N$3 * 0.01</f>
        <v>3.8784032986381462E-4</v>
      </c>
      <c r="CC91" s="207">
        <f>INDEX($A$87:$H$100,MATCH($L91,$B$87:$B$100,0),MATCH($BQ$86,$A$87:$H$87,0))*고양시_Modal_split!O$3 * 0.01</f>
        <v>6.9811259375486621E-4</v>
      </c>
      <c r="CD91" s="207">
        <f>INDEX($A$87:$H$100,MATCH($L91,$B$87:$B$100,0),MATCH($BQ$86,$A$87:$H$87,0))*고양시_Modal_split!P$3 * 0.01</f>
        <v>0.38784032986381456</v>
      </c>
      <c r="CE91" s="304">
        <f t="shared" si="69"/>
        <v>3.8134195106626172</v>
      </c>
      <c r="CF91" s="304">
        <f t="shared" si="51"/>
        <v>640.51828423736742</v>
      </c>
      <c r="CG91" s="304">
        <f t="shared" si="52"/>
        <v>77.49413219882247</v>
      </c>
      <c r="CH91" s="304">
        <f t="shared" si="53"/>
        <v>124.88948897420072</v>
      </c>
      <c r="CI91" s="304">
        <f t="shared" si="54"/>
        <v>12.529806963605742</v>
      </c>
      <c r="CJ91" s="304">
        <f t="shared" si="55"/>
        <v>0.13619355395223631</v>
      </c>
      <c r="CK91" s="304">
        <f t="shared" si="56"/>
        <v>37.861807998721694</v>
      </c>
      <c r="CL91" s="304">
        <f t="shared" si="57"/>
        <v>414.57317823060743</v>
      </c>
      <c r="CM91" s="304">
        <f t="shared" si="58"/>
        <v>2.0429033092835449</v>
      </c>
      <c r="CN91" s="304">
        <f t="shared" si="59"/>
        <v>41.130453293575378</v>
      </c>
      <c r="CO91" s="304">
        <f t="shared" si="60"/>
        <v>3.1324517409014354</v>
      </c>
      <c r="CP91" s="304">
        <f t="shared" si="61"/>
        <v>1.3619355395223636</v>
      </c>
      <c r="CQ91" s="304">
        <f t="shared" si="62"/>
        <v>2.4514839711402541</v>
      </c>
      <c r="CR91" s="304">
        <f t="shared" si="63"/>
        <v>1361.9355395223633</v>
      </c>
      <c r="CS91" s="305">
        <f t="shared" si="70"/>
        <v>0</v>
      </c>
      <c r="CV91" s="265" t="s">
        <v>605</v>
      </c>
      <c r="CW91" s="265" t="s">
        <v>609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66.072574333495965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5.4654082403422918E-4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0.15193834908151568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4.242806176635292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379.83150795332284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3.9554277557878239E-3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1.0996089161090148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24.390626281501916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23.633762125834149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2.2691309984370237E-4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6.3081841756549253E-2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1.5176262304915826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3.5501984520211242E-2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3.5659470902624804E-7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9.9133329109296931E-5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2.2797361950039965E-3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0.14476294217059682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1.3471355674324924E-6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3.7450368774623294E-4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9.2958555253073016E-3</v>
      </c>
      <c r="DR91" s="270">
        <f t="shared" si="71"/>
        <v>469.71810933934381</v>
      </c>
      <c r="DS91" s="270">
        <f t="shared" si="64"/>
        <v>4.7305854099422145E-3</v>
      </c>
      <c r="DT91" s="270">
        <f t="shared" si="65"/>
        <v>1.3151027439639353</v>
      </c>
      <c r="DU91" s="270">
        <f t="shared" si="66"/>
        <v>30.162634280349099</v>
      </c>
      <c r="DW91" s="278" t="s">
        <v>605</v>
      </c>
      <c r="DX91" s="278" t="s">
        <v>609</v>
      </c>
      <c r="DY91" s="281">
        <f t="shared" si="72"/>
        <v>499.88074361969291</v>
      </c>
      <c r="DZ91" s="281">
        <f t="shared" si="73"/>
        <v>1.3198333293738775</v>
      </c>
      <c r="EB91" s="278" t="s">
        <v>622</v>
      </c>
      <c r="EC91" s="278" t="s">
        <v>609</v>
      </c>
      <c r="ED91" s="309">
        <f t="shared" si="74"/>
        <v>587.01778756790316</v>
      </c>
      <c r="EE91" s="309">
        <f t="shared" si="67"/>
        <v>1.5499009530898664</v>
      </c>
      <c r="EK91" s="420" t="s">
        <v>622</v>
      </c>
      <c r="EL91" s="420" t="s">
        <v>638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682.47021527430229</v>
      </c>
      <c r="ER91" s="422">
        <f t="shared" si="76"/>
        <v>1.8019236546332615</v>
      </c>
      <c r="ES91">
        <v>0</v>
      </c>
      <c r="EU91" s="306" t="s">
        <v>622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682.47021527430229</v>
      </c>
      <c r="FB91" s="308">
        <f t="shared" si="68"/>
        <v>1.8019236546332615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$K33*KTDB_TripDistribution_2050!T$12</f>
        <v>19.509871023392279</v>
      </c>
      <c r="D92" s="201">
        <f>$K33*KTDB_TripDistribution_2050!U$12</f>
        <v>141.19692795891376</v>
      </c>
      <c r="E92" s="201">
        <f>$K33*KTDB_TripDistribution_2050!V$12</f>
        <v>8.1001182652579082</v>
      </c>
      <c r="F92" s="201">
        <f>$K33*KTDB_TripDistribution_2050!W$12</f>
        <v>1.272936343414025E-2</v>
      </c>
      <c r="G92" s="201">
        <f>$K33*KTDB_TripDistribution_2050!X$12</f>
        <v>4.8088706306752056E-2</v>
      </c>
      <c r="H92" s="201">
        <f>$K33*KTDB_TripDistribution_2050!Y$12</f>
        <v>168.86773531730486</v>
      </c>
      <c r="J92" s="230">
        <f t="shared" si="50"/>
        <v>168.86773531730486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5.462763886549838E-2</v>
      </c>
      <c r="N92" s="206">
        <f>INDEX($A$87:$H$100,MATCH($L92,$B$87:$B$100,0),MATCH($M$86,$A$87:$H$87,0))*고양시_Modal_split!D$3 * 0.01</f>
        <v>9.1754923423013892</v>
      </c>
      <c r="O92" s="206">
        <f>INDEX($A$87:$H$100,MATCH($L92,$B$87:$B$100,0),MATCH($M$86,$A$87:$H$87,0))*고양시_Modal_split!E$3 * 0.01</f>
        <v>1.1101116612310207</v>
      </c>
      <c r="P92" s="206">
        <f>INDEX($A$87:$H$100,MATCH($L92,$B$87:$B$100,0),MATCH($M$86,$A$87:$H$87,0))*고양시_Modal_split!F$3 * 0.01</f>
        <v>1.7890551728450721</v>
      </c>
      <c r="Q92" s="206">
        <f>INDEX($A$87:$H$100,MATCH($L92,$B$87:$B$100,0),MATCH($M$86,$A$87:$H$87,0))*고양시_Modal_split!G$3 * 0.01</f>
        <v>0.17949081341520895</v>
      </c>
      <c r="R92" s="206">
        <f>INDEX($A$87:$H$100,MATCH($L92,$B$87:$B$100,0),MATCH($M$86,$A$87:$H$87,0))*고양시_Modal_split!H$3 * 0.01</f>
        <v>1.9509871023392278E-3</v>
      </c>
      <c r="S92" s="206">
        <f>INDEX($A$87:$H$100,MATCH($L92,$B$87:$B$100,0),MATCH($M$86,$A$87:$H$87,0))*고양시_Modal_split!I$3 * 0.01</f>
        <v>0.54237441445030532</v>
      </c>
      <c r="T92" s="206">
        <f>INDEX($A$87:$H$100,MATCH($L92,$B$87:$B$100,0),MATCH($M$86,$A$87:$H$87,0))*고양시_Modal_split!J$3 * 0.01</f>
        <v>5.9388047395206103</v>
      </c>
      <c r="U92" s="206">
        <f>INDEX($A$87:$H$100,MATCH($L92,$B$87:$B$100,0),MATCH($M$86,$A$87:$H$87,0))*고양시_Modal_split!K$3 * 0.01</f>
        <v>2.9264806535088419E-2</v>
      </c>
      <c r="V92" s="206">
        <f>INDEX($A$87:$H$100,MATCH($L92,$B$87:$B$100,0),MATCH($M$86,$A$87:$H$87,0))*고양시_Modal_split!L$3 * 0.01</f>
        <v>0.58919810490644675</v>
      </c>
      <c r="W92" s="206">
        <f>INDEX($A$87:$H$100,MATCH($L92,$B$87:$B$100,0),MATCH($M$86,$A$87:$H$87,0))*고양시_Modal_split!M$3 * 0.01</f>
        <v>4.4872703353802237E-2</v>
      </c>
      <c r="X92" s="206">
        <f>INDEX($A$87:$H$100,MATCH($L92,$B$87:$B$100,0),MATCH($M$86,$A$87:$H$87,0))*고양시_Modal_split!N$3 * 0.01</f>
        <v>1.9509871023392279E-2</v>
      </c>
      <c r="Y92" s="206">
        <f>INDEX($A$87:$H$100,MATCH($L92,$B$87:$B$100,0),MATCH($M$86,$A$87:$H$87,0))*고양시_Modal_split!O$3 * 0.01</f>
        <v>3.5117767842106101E-2</v>
      </c>
      <c r="Z92" s="209">
        <f>INDEX($A$87:$H$100,MATCH($L92,$B$87:$B$100,0),MATCH($M$86,$A$87:$H$87,0))*고양시_Modal_split!P$3 * 0.01</f>
        <v>19.509871023392279</v>
      </c>
      <c r="AA92" s="207">
        <f>INDEX($A$87:$H$100,MATCH($L92,$B$87:$B$100,0),MATCH($AA$86,$A$87:$H$87,0))*고양시_Modal_split!C$3 * 0.01</f>
        <v>0.39535139828495852</v>
      </c>
      <c r="AB92" s="207">
        <f>INDEX($A$87:$H$100,MATCH($L92,$B$87:$B$100,0),MATCH($AA$86,$A$87:$H$87,0))*고양시_Modal_split!D$3 * 0.01</f>
        <v>66.404915219077154</v>
      </c>
      <c r="AC92" s="207">
        <f>INDEX($A$87:$H$100,MATCH($L92,$B$87:$B$100,0),MATCH($AA$86,$A$87:$H$87,0))*고양시_Modal_split!E$3 * 0.01</f>
        <v>8.0341052008621929</v>
      </c>
      <c r="AD92" s="207">
        <f>INDEX($A$87:$H$100,MATCH($L92,$B$87:$B$100,0),MATCH($AA$86,$A$87:$H$87,0))*고양시_Modal_split!F$3 * 0.01</f>
        <v>12.947758293832392</v>
      </c>
      <c r="AE92" s="207">
        <f>INDEX($A$87:$H$100,MATCH($L92,$B$87:$B$100,0),MATCH($AA$86,$A$87:$H$87,0))*고양시_Modal_split!G$3 * 0.01</f>
        <v>1.2990117372220065</v>
      </c>
      <c r="AF92" s="207">
        <f>INDEX($A$87:$H$100,MATCH($L92,$B$87:$B$100,0),MATCH($AA$86,$A$87:$H$87,0))*고양시_Modal_split!H$3 * 0.01</f>
        <v>1.4119692795891377E-2</v>
      </c>
      <c r="AG92" s="207">
        <f>INDEX($A$87:$H$100,MATCH($L92,$B$87:$B$100,0),MATCH($AA$86,$A$87:$H$87,0))*고양시_Modal_split!I$3 * 0.01</f>
        <v>3.9252745972578023</v>
      </c>
      <c r="AH92" s="207">
        <f>INDEX($A$87:$H$100,MATCH($L92,$B$87:$B$100,0),MATCH($AA$86,$A$87:$H$87,0))*고양시_Modal_split!J$3 * 0.01</f>
        <v>42.980344870693351</v>
      </c>
      <c r="AI92" s="207">
        <f>INDEX($A$87:$H$100,MATCH($L92,$B$87:$B$100,0),MATCH($AA$86,$A$87:$H$87,0))*고양시_Modal_split!K$3 * 0.01</f>
        <v>0.21179539193837063</v>
      </c>
      <c r="AJ92" s="207">
        <f>INDEX($A$87:$H$100,MATCH($L92,$B$87:$B$100,0),MATCH($AA$86,$A$87:$H$87,0))*고양시_Modal_split!L$3 * 0.01</f>
        <v>4.2641472243591956</v>
      </c>
      <c r="AK92" s="207">
        <f>INDEX($A$87:$H$100,MATCH($L92,$B$87:$B$100,0),MATCH($AA$86,$A$87:$H$87,0))*고양시_Modal_split!M$3 * 0.01</f>
        <v>0.32475293430550162</v>
      </c>
      <c r="AL92" s="207">
        <f>INDEX($A$87:$H$100,MATCH($L92,$B$87:$B$100,0),MATCH($AA$86,$A$87:$H$87,0))*고양시_Modal_split!N$3 * 0.01</f>
        <v>0.14119692795891378</v>
      </c>
      <c r="AM92" s="207">
        <f>INDEX($A$87:$H$100,MATCH($L92,$B$87:$B$100,0),MATCH($AA$86,$A$87:$H$87,0))*고양시_Modal_split!O$3 * 0.01</f>
        <v>0.25415447032604477</v>
      </c>
      <c r="AN92" s="207">
        <f>INDEX($A$87:$H$100,MATCH($L92,$B$87:$B$100,0),MATCH($AA$86,$A$87:$H$87,0))*고양시_Modal_split!P$3 * 0.01</f>
        <v>141.19692795891376</v>
      </c>
      <c r="AO92" s="303">
        <f>INDEX($A$87:$H$100,MATCH($L92,$B$87:$B$100,0),MATCH($AO$86,$A$87:$H$87,0))*고양시_Modal_split!C$3 * 0.01</f>
        <v>2.2680331142722138E-2</v>
      </c>
      <c r="AP92" s="303">
        <f>INDEX($A$87:$H$100,MATCH($L92,$B$87:$B$100,0),MATCH($AO$86,$A$87:$H$87,0))*고양시_Modal_split!D$3 * 0.01</f>
        <v>3.8094856201507947</v>
      </c>
      <c r="AQ92" s="303">
        <f>INDEX($A$87:$H$100,MATCH($L92,$B$87:$B$100,0),MATCH($AO$86,$A$87:$H$87,0))*고양시_Modal_split!E$3 * 0.01</f>
        <v>0.46089672929317493</v>
      </c>
      <c r="AR92" s="303">
        <f>INDEX($A$87:$H$100,MATCH($L92,$B$87:$B$100,0),MATCH($AO$86,$A$87:$H$87,0))*고양시_Modal_split!F$3 * 0.01</f>
        <v>0.7427808449241502</v>
      </c>
      <c r="AS92" s="303">
        <f>INDEX($A$87:$H$100,MATCH($L92,$B$87:$B$100,0),MATCH($AO$86,$A$87:$H$87,0))*고양시_Modal_split!G$3 * 0.01</f>
        <v>7.4521088040372746E-2</v>
      </c>
      <c r="AT92" s="303">
        <f>INDEX($A$87:$H$100,MATCH($L92,$B$87:$B$100,0),MATCH($AO$86,$A$87:$H$87,0))*고양시_Modal_split!H$3 * 0.01</f>
        <v>8.1001182652579076E-4</v>
      </c>
      <c r="AU92" s="303">
        <f>INDEX($A$87:$H$100,MATCH($L92,$B$87:$B$100,0),MATCH($AO$86,$A$87:$H$87,0))*고양시_Modal_split!I$3 * 0.01</f>
        <v>0.22518328777416982</v>
      </c>
      <c r="AV92" s="303">
        <f>INDEX($A$87:$H$100,MATCH($L92,$B$87:$B$100,0),MATCH($AO$86,$A$87:$H$87,0))*고양시_Modal_split!J$3 * 0.01</f>
        <v>2.4656759999445077</v>
      </c>
      <c r="AW92" s="303">
        <f>INDEX($A$87:$H$100,MATCH($L92,$B$87:$B$100,0),MATCH($AO$86,$A$87:$H$87,0))*고양시_Modal_split!K$3 * 0.01</f>
        <v>1.215017739788686E-2</v>
      </c>
      <c r="AX92" s="303">
        <f>INDEX($A$87:$H$100,MATCH($L92,$B$87:$B$100,0),MATCH($AO$86,$A$87:$H$87,0))*고양시_Modal_split!L$3 * 0.01</f>
        <v>0.24462357161078885</v>
      </c>
      <c r="AY92" s="303">
        <f>INDEX($A$87:$H$100,MATCH($L92,$B$87:$B$100,0),MATCH($AO$86,$A$87:$H$87,0))*고양시_Modal_split!M$3 * 0.01</f>
        <v>1.8630272010093187E-2</v>
      </c>
      <c r="AZ92" s="303">
        <f>INDEX($A$87:$H$100,MATCH($L92,$B$87:$B$100,0),MATCH($AO$86,$A$87:$H$87,0))*고양시_Modal_split!N$3 * 0.01</f>
        <v>8.1001182652579093E-3</v>
      </c>
      <c r="BA92" s="207">
        <f>INDEX($A$87:$H$100,MATCH($L92,$B$87:$B$100,0),MATCH($AO$86,$A$87:$H$87,0))*고양시_Modal_split!O$3 * 0.01</f>
        <v>1.4580212877464234E-2</v>
      </c>
      <c r="BB92" s="207">
        <f>INDEX($A$87:$H$100,MATCH($L92,$B$87:$B$100,0),MATCH($AO$86,$A$87:$H$87,0))*고양시_Modal_split!P$3 * 0.01</f>
        <v>8.1001182652579082</v>
      </c>
      <c r="BC92" s="207">
        <f>INDEX($A$87:$H$100,MATCH($L92,$B$87:$B$100,0),MATCH($BC$86,$A$87:$H$87,0))*고양시_Modal_split!C$3 * 0.01</f>
        <v>3.5642217615592703E-5</v>
      </c>
      <c r="BD92" s="207">
        <f>INDEX($A$87:$H$100,MATCH($L92,$B$87:$B$100,0),MATCH($BC$86,$A$87:$H$87,0))*고양시_Modal_split!D$3 * 0.01</f>
        <v>5.9866196230761604E-3</v>
      </c>
      <c r="BE92" s="207">
        <f>INDEX($A$87:$H$100,MATCH($L92,$B$87:$B$100,0),MATCH($BC$86,$A$87:$H$87,0))*고양시_Modal_split!E$3 * 0.01</f>
        <v>7.2430077940258022E-4</v>
      </c>
      <c r="BF92" s="207">
        <f>INDEX($A$87:$H$100,MATCH($L92,$B$87:$B$100,0),MATCH($BC$86,$A$87:$H$87,0))*고양시_Modal_split!F$3 * 0.01</f>
        <v>1.1672826269106609E-3</v>
      </c>
      <c r="BG92" s="207">
        <f>INDEX($A$87:$H$100,MATCH($L92,$B$87:$B$100,0),MATCH($BC$86,$A$87:$H$87,0))*고양시_Modal_split!G$3 * 0.01</f>
        <v>1.1711014359409029E-4</v>
      </c>
      <c r="BH92" s="207">
        <f>INDEX($A$87:$H$100,MATCH($L92,$B$87:$B$100,0),MATCH($BC$86,$A$87:$H$87,0))*고양시_Modal_split!H$3 * 0.01</f>
        <v>1.2729363434140252E-6</v>
      </c>
      <c r="BI92" s="207">
        <f>INDEX($A$87:$H$100,MATCH($L92,$B$87:$B$100,0),MATCH($BC$86,$A$87:$H$87,0))*고양시_Modal_split!I$3 * 0.01</f>
        <v>3.5387630346909896E-4</v>
      </c>
      <c r="BJ92" s="207">
        <f>INDEX($A$87:$H$100,MATCH($L92,$B$87:$B$100,0),MATCH($BC$86,$A$87:$H$87,0))*고양시_Modal_split!J$3 * 0.01</f>
        <v>3.8748182293522927E-3</v>
      </c>
      <c r="BK92" s="207">
        <f>INDEX($A$87:$H$100,MATCH($L92,$B$87:$B$100,0),MATCH($BC$86,$A$87:$H$87,0))*고양시_Modal_split!K$3 * 0.01</f>
        <v>1.9094045151210374E-5</v>
      </c>
      <c r="BL92" s="207">
        <f>INDEX($A$87:$H$100,MATCH($L92,$B$87:$B$100,0),MATCH($BC$86,$A$87:$H$87,0))*고양시_Modal_split!L$3 * 0.01</f>
        <v>3.8442677571103555E-4</v>
      </c>
      <c r="BM92" s="207">
        <f>INDEX($A$87:$H$100,MATCH($L92,$B$87:$B$100,0),MATCH($BC$86,$A$87:$H$87,0))*고양시_Modal_split!M$3 * 0.01</f>
        <v>2.9277535898522574E-5</v>
      </c>
      <c r="BN92" s="207">
        <f>INDEX($A$87:$H$100,MATCH($L92,$B$87:$B$100,0),MATCH($BC$86,$A$87:$H$87,0))*고양시_Modal_split!N$3 * 0.01</f>
        <v>1.2729363434140251E-5</v>
      </c>
      <c r="BO92" s="207">
        <f>INDEX($A$87:$H$100,MATCH($L92,$B$87:$B$100,0),MATCH($BC$86,$A$87:$H$87,0))*고양시_Modal_split!O$3 * 0.01</f>
        <v>2.2912854181452451E-5</v>
      </c>
      <c r="BP92" s="207">
        <f>INDEX($A$87:$H$100,MATCH($L92,$B$87:$B$100,0),MATCH($BC$86,$A$87:$H$87,0))*고양시_Modal_split!P$3 * 0.01</f>
        <v>1.272936343414025E-2</v>
      </c>
      <c r="BQ92" s="207">
        <f>INDEX($A$87:$H$100,MATCH($L92,$B$87:$B$100,0),MATCH($BQ$86,$A$87:$H$87,0))*고양시_Modal_split!C$3 * 0.01</f>
        <v>1.3464837765890574E-4</v>
      </c>
      <c r="BR92" s="207">
        <f>INDEX($A$87:$H$100,MATCH($L92,$B$87:$B$100,0),MATCH($BQ$86,$A$87:$H$87,0))*고양시_Modal_split!D$3 * 0.01</f>
        <v>2.2616118576065491E-2</v>
      </c>
      <c r="BS92" s="207">
        <f>INDEX($A$87:$H$100,MATCH($L92,$B$87:$B$100,0),MATCH($BQ$86,$A$87:$H$87,0))*고양시_Modal_split!E$3 * 0.01</f>
        <v>2.7362473888541917E-3</v>
      </c>
      <c r="BT92" s="207">
        <f>INDEX($A$87:$H$100,MATCH($L92,$B$87:$B$100,0),MATCH($BQ$86,$A$87:$H$87,0))*고양시_Modal_split!F$3 * 0.01</f>
        <v>4.4097343683291634E-3</v>
      </c>
      <c r="BU92" s="207">
        <f>INDEX($A$87:$H$100,MATCH($L92,$B$87:$B$100,0),MATCH($BQ$86,$A$87:$H$87,0))*고양시_Modal_split!G$3 * 0.01</f>
        <v>4.4241609802211891E-4</v>
      </c>
      <c r="BV92" s="207">
        <f>INDEX($A$87:$H$100,MATCH($L92,$B$87:$B$100,0),MATCH($BQ$86,$A$87:$H$87,0))*고양시_Modal_split!H$3 * 0.01</f>
        <v>4.8088706306752058E-6</v>
      </c>
      <c r="BW92" s="207">
        <f>INDEX($A$87:$H$100,MATCH($L92,$B$87:$B$100,0),MATCH($BQ$86,$A$87:$H$87,0))*고양시_Modal_split!I$3 * 0.01</f>
        <v>1.336866035327707E-3</v>
      </c>
      <c r="BX92" s="207">
        <f>INDEX($A$87:$H$100,MATCH($L92,$B$87:$B$100,0),MATCH($BQ$86,$A$87:$H$87,0))*고양시_Modal_split!J$3 * 0.01</f>
        <v>1.4638202199775328E-2</v>
      </c>
      <c r="BY92" s="207">
        <f>INDEX($A$87:$H$100,MATCH($L92,$B$87:$B$100,0),MATCH($BQ$86,$A$87:$H$87,0))*고양시_Modal_split!K$3 * 0.01</f>
        <v>7.2133059460128074E-5</v>
      </c>
      <c r="BZ92" s="207">
        <f>INDEX($A$87:$H$100,MATCH($L92,$B$87:$B$100,0),MATCH($BQ$86,$A$87:$H$87,0))*고양시_Modal_split!L$3 * 0.01</f>
        <v>1.4522789304639123E-3</v>
      </c>
      <c r="CA92" s="207">
        <f>INDEX($A$87:$H$100,MATCH($L92,$B$87:$B$100,0),MATCH($BQ$86,$A$87:$H$87,0))*고양시_Modal_split!M$3 * 0.01</f>
        <v>1.1060402450552973E-4</v>
      </c>
      <c r="CB92" s="207">
        <f>INDEX($A$87:$H$100,MATCH($L92,$B$87:$B$100,0),MATCH($BQ$86,$A$87:$H$87,0))*고양시_Modal_split!N$3 * 0.01</f>
        <v>4.8088706306752063E-5</v>
      </c>
      <c r="CC92" s="207">
        <f>INDEX($A$87:$H$100,MATCH($L92,$B$87:$B$100,0),MATCH($BQ$86,$A$87:$H$87,0))*고양시_Modal_split!O$3 * 0.01</f>
        <v>8.6559671352153688E-5</v>
      </c>
      <c r="CD92" s="207">
        <f>INDEX($A$87:$H$100,MATCH($L92,$B$87:$B$100,0),MATCH($BQ$86,$A$87:$H$87,0))*고양시_Modal_split!P$3 * 0.01</f>
        <v>4.8088706306752063E-2</v>
      </c>
      <c r="CE92" s="304">
        <f t="shared" si="69"/>
        <v>0.47282965888845352</v>
      </c>
      <c r="CF92" s="304">
        <f t="shared" si="51"/>
        <v>79.418495919728471</v>
      </c>
      <c r="CG92" s="304">
        <f t="shared" si="52"/>
        <v>9.608574139554646</v>
      </c>
      <c r="CH92" s="304">
        <f t="shared" si="53"/>
        <v>15.485171328596854</v>
      </c>
      <c r="CI92" s="304">
        <f t="shared" si="54"/>
        <v>1.5535831649192045</v>
      </c>
      <c r="CJ92" s="304">
        <f t="shared" si="55"/>
        <v>1.6886773531730483E-2</v>
      </c>
      <c r="CK92" s="304">
        <f t="shared" si="56"/>
        <v>4.6945230418210757</v>
      </c>
      <c r="CL92" s="304">
        <f t="shared" si="57"/>
        <v>51.403338630587598</v>
      </c>
      <c r="CM92" s="304">
        <f t="shared" si="58"/>
        <v>0.25330160297595727</v>
      </c>
      <c r="CN92" s="304">
        <f t="shared" si="59"/>
        <v>5.0998056065826063</v>
      </c>
      <c r="CO92" s="304">
        <f t="shared" si="60"/>
        <v>0.38839579122980111</v>
      </c>
      <c r="CP92" s="304">
        <f t="shared" si="61"/>
        <v>0.16886773531730487</v>
      </c>
      <c r="CQ92" s="304">
        <f t="shared" si="62"/>
        <v>0.30396192357114865</v>
      </c>
      <c r="CR92" s="304">
        <f t="shared" si="63"/>
        <v>168.86773531730486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8.1924038770548115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6.776613762901104E-5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1.8838986260865068E-2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0.52606973652361311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47.095684552536994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4.9043740173294122E-4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0.13634159768175763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3.0242178896164509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2.9303735539621498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2.8135179802910412E-5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7.8215799852090952E-3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0.18817197816214526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4.4019261934383526E-3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4.4214530858423937E-8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1.2291639578641853E-5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2.8266674684634962E-4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1.7949300457194835E-2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1.6703267213182375E-7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4.6435082852646996E-5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1.1526023257650098E-3</v>
      </c>
      <c r="DR92" s="270">
        <f t="shared" si="71"/>
        <v>58.240813210204593</v>
      </c>
      <c r="DS92" s="270">
        <f t="shared" si="64"/>
        <v>5.8654996636785294E-4</v>
      </c>
      <c r="DT92" s="270">
        <f t="shared" si="65"/>
        <v>0.16306089065026308</v>
      </c>
      <c r="DU92" s="270">
        <f t="shared" si="66"/>
        <v>3.739894873374821</v>
      </c>
      <c r="DW92" s="278" t="s">
        <v>12</v>
      </c>
      <c r="DX92" s="278" t="s">
        <v>12</v>
      </c>
      <c r="DY92" s="281">
        <f t="shared" si="72"/>
        <v>61.980708083579415</v>
      </c>
      <c r="DZ92" s="281">
        <f t="shared" si="73"/>
        <v>0.16364744061663095</v>
      </c>
      <c r="EB92" s="278" t="s">
        <v>12</v>
      </c>
      <c r="EC92" s="278" t="s">
        <v>12</v>
      </c>
      <c r="ED92" s="281">
        <f>DY92</f>
        <v>61.980708083579415</v>
      </c>
      <c r="EE92" s="281">
        <f t="shared" ref="EE92:EE93" si="78">DZ92</f>
        <v>0.16364744061663095</v>
      </c>
      <c r="EK92" s="420" t="s">
        <v>622</v>
      </c>
      <c r="EL92" s="420" t="s">
        <v>639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559.36417829794334</v>
      </c>
      <c r="ER92" s="422">
        <f t="shared" si="76"/>
        <v>1.4768872280007819</v>
      </c>
      <c r="ES92">
        <v>0</v>
      </c>
      <c r="EU92" s="306" t="s">
        <v>622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559.36417829794334</v>
      </c>
      <c r="FB92" s="308">
        <f t="shared" si="68"/>
        <v>1.4768872280007819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$K34*KTDB_TripDistribution_2050!T$12</f>
        <v>28.997536983494118</v>
      </c>
      <c r="D93" s="201">
        <f>$K34*KTDB_TripDistribution_2050!U$12</f>
        <v>209.86110751502289</v>
      </c>
      <c r="E93" s="201">
        <f>$K34*KTDB_TripDistribution_2050!V$12</f>
        <v>12.039212288275397</v>
      </c>
      <c r="F93" s="201">
        <f>$K34*KTDB_TripDistribution_2050!W$12</f>
        <v>1.8919663103628189E-2</v>
      </c>
      <c r="G93" s="201">
        <f>$K34*KTDB_TripDistribution_2050!X$12</f>
        <v>7.1474282835928701E-2</v>
      </c>
      <c r="H93" s="201">
        <f>$K34*KTDB_TripDistribution_2050!Y$12</f>
        <v>250.98825073273201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8.1193103553783535E-2</v>
      </c>
      <c r="N93" s="206">
        <f>INDEX($A$87:$H$100,MATCH($L93,$B$87:$B$100,0),MATCH($M$86,$A$87:$H$87,0))*고양시_Modal_split!D$3 * 0.01</f>
        <v>13.637541643337284</v>
      </c>
      <c r="O93" s="206">
        <f>INDEX($A$87:$H$100,MATCH($L93,$B$87:$B$100,0),MATCH($M$86,$A$87:$H$87,0))*고양시_Modal_split!E$3 * 0.01</f>
        <v>1.6499598543608154</v>
      </c>
      <c r="P93" s="206">
        <f>INDEX($A$87:$H$100,MATCH($L93,$B$87:$B$100,0),MATCH($M$86,$A$87:$H$87,0))*고양시_Modal_split!F$3 * 0.01</f>
        <v>2.6590741413864105</v>
      </c>
      <c r="Q93" s="206">
        <f>INDEX($A$87:$H$100,MATCH($L93,$B$87:$B$100,0),MATCH($M$86,$A$87:$H$87,0))*고양시_Modal_split!G$3 * 0.01</f>
        <v>0.26677734024814587</v>
      </c>
      <c r="R93" s="206">
        <f>INDEX($A$87:$H$100,MATCH($L93,$B$87:$B$100,0),MATCH($M$86,$A$87:$H$87,0))*고양시_Modal_split!H$3 * 0.01</f>
        <v>2.8997536983494123E-3</v>
      </c>
      <c r="S93" s="206">
        <f>INDEX($A$87:$H$100,MATCH($L93,$B$87:$B$100,0),MATCH($M$86,$A$87:$H$87,0))*고양시_Modal_split!I$3 * 0.01</f>
        <v>0.80613152814113653</v>
      </c>
      <c r="T93" s="206">
        <f>INDEX($A$87:$H$100,MATCH($L93,$B$87:$B$100,0),MATCH($M$86,$A$87:$H$87,0))*고양시_Modal_split!J$3 * 0.01</f>
        <v>8.8268502577756109</v>
      </c>
      <c r="U93" s="206">
        <f>INDEX($A$87:$H$100,MATCH($L93,$B$87:$B$100,0),MATCH($M$86,$A$87:$H$87,0))*고양시_Modal_split!K$3 * 0.01</f>
        <v>4.3496305475241179E-2</v>
      </c>
      <c r="V93" s="206">
        <f>INDEX($A$87:$H$100,MATCH($L93,$B$87:$B$100,0),MATCH($M$86,$A$87:$H$87,0))*고양시_Modal_split!L$3 * 0.01</f>
        <v>0.8757256169015224</v>
      </c>
      <c r="W93" s="206">
        <f>INDEX($A$87:$H$100,MATCH($L93,$B$87:$B$100,0),MATCH($M$86,$A$87:$H$87,0))*고양시_Modal_split!M$3 * 0.01</f>
        <v>6.6694335062036467E-2</v>
      </c>
      <c r="X93" s="206">
        <f>INDEX($A$87:$H$100,MATCH($L93,$B$87:$B$100,0),MATCH($M$86,$A$87:$H$87,0))*고양시_Modal_split!N$3 * 0.01</f>
        <v>2.899753698349412E-2</v>
      </c>
      <c r="Y93" s="206">
        <f>INDEX($A$87:$H$100,MATCH($L93,$B$87:$B$100,0),MATCH($M$86,$A$87:$H$87,0))*고양시_Modal_split!O$3 * 0.01</f>
        <v>5.2195566570289412E-2</v>
      </c>
      <c r="Z93" s="209">
        <f>INDEX($A$87:$H$100,MATCH($L93,$B$87:$B$100,0),MATCH($M$86,$A$87:$H$87,0))*고양시_Modal_split!P$3 * 0.01</f>
        <v>28.997536983494118</v>
      </c>
      <c r="AA93" s="207">
        <f>INDEX($A$87:$H$100,MATCH($L93,$B$87:$B$100,0),MATCH($AA$86,$A$87:$H$87,0))*고양시_Modal_split!C$3 * 0.01</f>
        <v>0.58761110104206404</v>
      </c>
      <c r="AB93" s="207">
        <f>INDEX($A$87:$H$100,MATCH($L93,$B$87:$B$100,0),MATCH($AA$86,$A$87:$H$87,0))*고양시_Modal_split!D$3 * 0.01</f>
        <v>98.697678864315279</v>
      </c>
      <c r="AC93" s="207">
        <f>INDEX($A$87:$H$100,MATCH($L93,$B$87:$B$100,0),MATCH($AA$86,$A$87:$H$87,0))*고양시_Modal_split!E$3 * 0.01</f>
        <v>11.941097017604802</v>
      </c>
      <c r="AD93" s="207">
        <f>INDEX($A$87:$H$100,MATCH($L93,$B$87:$B$100,0),MATCH($AA$86,$A$87:$H$87,0))*고양시_Modal_split!F$3 * 0.01</f>
        <v>19.244263559127599</v>
      </c>
      <c r="AE93" s="207">
        <f>INDEX($A$87:$H$100,MATCH($L93,$B$87:$B$100,0),MATCH($AA$86,$A$87:$H$87,0))*고양시_Modal_split!G$3 * 0.01</f>
        <v>1.9307221891382105</v>
      </c>
      <c r="AF93" s="207">
        <f>INDEX($A$87:$H$100,MATCH($L93,$B$87:$B$100,0),MATCH($AA$86,$A$87:$H$87,0))*고양시_Modal_split!H$3 * 0.01</f>
        <v>2.0986110751502293E-2</v>
      </c>
      <c r="AG93" s="207">
        <f>INDEX($A$87:$H$100,MATCH($L93,$B$87:$B$100,0),MATCH($AA$86,$A$87:$H$87,0))*고양시_Modal_split!I$3 * 0.01</f>
        <v>5.8341387889176364</v>
      </c>
      <c r="AH93" s="207">
        <f>INDEX($A$87:$H$100,MATCH($L93,$B$87:$B$100,0),MATCH($AA$86,$A$87:$H$87,0))*고양시_Modal_split!J$3 * 0.01</f>
        <v>63.881721127572973</v>
      </c>
      <c r="AI93" s="207">
        <f>INDEX($A$87:$H$100,MATCH($L93,$B$87:$B$100,0),MATCH($AA$86,$A$87:$H$87,0))*고양시_Modal_split!K$3 * 0.01</f>
        <v>0.31479166127253433</v>
      </c>
      <c r="AJ93" s="207">
        <f>INDEX($A$87:$H$100,MATCH($L93,$B$87:$B$100,0),MATCH($AA$86,$A$87:$H$87,0))*고양시_Modal_split!L$3 * 0.01</f>
        <v>6.3378054469536913</v>
      </c>
      <c r="AK93" s="207">
        <f>INDEX($A$87:$H$100,MATCH($L93,$B$87:$B$100,0),MATCH($AA$86,$A$87:$H$87,0))*고양시_Modal_split!M$3 * 0.01</f>
        <v>0.48268054728455262</v>
      </c>
      <c r="AL93" s="207">
        <f>INDEX($A$87:$H$100,MATCH($L93,$B$87:$B$100,0),MATCH($AA$86,$A$87:$H$87,0))*고양시_Modal_split!N$3 * 0.01</f>
        <v>0.20986110751502293</v>
      </c>
      <c r="AM93" s="207">
        <f>INDEX($A$87:$H$100,MATCH($L93,$B$87:$B$100,0),MATCH($AA$86,$A$87:$H$87,0))*고양시_Modal_split!O$3 * 0.01</f>
        <v>0.37774999352704119</v>
      </c>
      <c r="AN93" s="207">
        <f>INDEX($A$87:$H$100,MATCH($L93,$B$87:$B$100,0),MATCH($AA$86,$A$87:$H$87,0))*고양시_Modal_split!P$3 * 0.01</f>
        <v>209.86110751502289</v>
      </c>
      <c r="AO93" s="303">
        <f>INDEX($A$87:$H$100,MATCH($L93,$B$87:$B$100,0),MATCH($AO$86,$A$87:$H$87,0))*고양시_Modal_split!C$3 * 0.01</f>
        <v>3.3709794407171111E-2</v>
      </c>
      <c r="AP93" s="303">
        <f>INDEX($A$87:$H$100,MATCH($L93,$B$87:$B$100,0),MATCH($AO$86,$A$87:$H$87,0))*고양시_Modal_split!D$3 * 0.01</f>
        <v>5.6620415391759193</v>
      </c>
      <c r="AQ93" s="303">
        <f>INDEX($A$87:$H$100,MATCH($L93,$B$87:$B$100,0),MATCH($AO$86,$A$87:$H$87,0))*고양시_Modal_split!E$3 * 0.01</f>
        <v>0.68503117920287016</v>
      </c>
      <c r="AR93" s="303">
        <f>INDEX($A$87:$H$100,MATCH($L93,$B$87:$B$100,0),MATCH($AO$86,$A$87:$H$87,0))*고양시_Modal_split!F$3 * 0.01</f>
        <v>1.1039957668348539</v>
      </c>
      <c r="AS93" s="303">
        <f>INDEX($A$87:$H$100,MATCH($L93,$B$87:$B$100,0),MATCH($AO$86,$A$87:$H$87,0))*고양시_Modal_split!G$3 * 0.01</f>
        <v>0.11076075305213365</v>
      </c>
      <c r="AT93" s="303">
        <f>INDEX($A$87:$H$100,MATCH($L93,$B$87:$B$100,0),MATCH($AO$86,$A$87:$H$87,0))*고양시_Modal_split!H$3 * 0.01</f>
        <v>1.2039212288275398E-3</v>
      </c>
      <c r="AU93" s="303">
        <f>INDEX($A$87:$H$100,MATCH($L93,$B$87:$B$100,0),MATCH($AO$86,$A$87:$H$87,0))*고양시_Modal_split!I$3 * 0.01</f>
        <v>0.33469010161405599</v>
      </c>
      <c r="AV93" s="303">
        <f>INDEX($A$87:$H$100,MATCH($L93,$B$87:$B$100,0),MATCH($AO$86,$A$87:$H$87,0))*고양시_Modal_split!J$3 * 0.01</f>
        <v>3.6647362205510312</v>
      </c>
      <c r="AW93" s="303">
        <f>INDEX($A$87:$H$100,MATCH($L93,$B$87:$B$100,0),MATCH($AO$86,$A$87:$H$87,0))*고양시_Modal_split!K$3 * 0.01</f>
        <v>1.8058818432413096E-2</v>
      </c>
      <c r="AX93" s="303">
        <f>INDEX($A$87:$H$100,MATCH($L93,$B$87:$B$100,0),MATCH($AO$86,$A$87:$H$87,0))*고양시_Modal_split!L$3 * 0.01</f>
        <v>0.36358421110591699</v>
      </c>
      <c r="AY93" s="303">
        <f>INDEX($A$87:$H$100,MATCH($L93,$B$87:$B$100,0),MATCH($AO$86,$A$87:$H$87,0))*고양시_Modal_split!M$3 * 0.01</f>
        <v>2.7690188263033412E-2</v>
      </c>
      <c r="AZ93" s="303">
        <f>INDEX($A$87:$H$100,MATCH($L93,$B$87:$B$100,0),MATCH($AO$86,$A$87:$H$87,0))*고양시_Modal_split!N$3 * 0.01</f>
        <v>1.2039212288275399E-2</v>
      </c>
      <c r="BA93" s="207">
        <f>INDEX($A$87:$H$100,MATCH($L93,$B$87:$B$100,0),MATCH($AO$86,$A$87:$H$87,0))*고양시_Modal_split!O$3 * 0.01</f>
        <v>2.1670582118895717E-2</v>
      </c>
      <c r="BB93" s="207">
        <f>INDEX($A$87:$H$100,MATCH($L93,$B$87:$B$100,0),MATCH($AO$86,$A$87:$H$87,0))*고양시_Modal_split!P$3 * 0.01</f>
        <v>12.039212288275399</v>
      </c>
      <c r="BC93" s="207">
        <f>INDEX($A$87:$H$100,MATCH($L93,$B$87:$B$100,0),MATCH($BC$86,$A$87:$H$87,0))*고양시_Modal_split!C$3 * 0.01</f>
        <v>5.2975056690158922E-5</v>
      </c>
      <c r="BD93" s="207">
        <f>INDEX($A$87:$H$100,MATCH($L93,$B$87:$B$100,0),MATCH($BC$86,$A$87:$H$87,0))*고양시_Modal_split!D$3 * 0.01</f>
        <v>8.8979175576363381E-3</v>
      </c>
      <c r="BE93" s="207">
        <f>INDEX($A$87:$H$100,MATCH($L93,$B$87:$B$100,0),MATCH($BC$86,$A$87:$H$87,0))*고양시_Modal_split!E$3 * 0.01</f>
        <v>1.076528830596444E-3</v>
      </c>
      <c r="BF93" s="207">
        <f>INDEX($A$87:$H$100,MATCH($L93,$B$87:$B$100,0),MATCH($BC$86,$A$87:$H$87,0))*고양시_Modal_split!F$3 * 0.01</f>
        <v>1.7349331066027049E-3</v>
      </c>
      <c r="BG93" s="207">
        <f>INDEX($A$87:$H$100,MATCH($L93,$B$87:$B$100,0),MATCH($BC$86,$A$87:$H$87,0))*고양시_Modal_split!G$3 * 0.01</f>
        <v>1.7406090055337932E-4</v>
      </c>
      <c r="BH93" s="207">
        <f>INDEX($A$87:$H$100,MATCH($L93,$B$87:$B$100,0),MATCH($BC$86,$A$87:$H$87,0))*고양시_Modal_split!H$3 * 0.01</f>
        <v>1.891966310362819E-6</v>
      </c>
      <c r="BI93" s="207">
        <f>INDEX($A$87:$H$100,MATCH($L93,$B$87:$B$100,0),MATCH($BC$86,$A$87:$H$87,0))*고양시_Modal_split!I$3 * 0.01</f>
        <v>5.2596663428086362E-4</v>
      </c>
      <c r="BJ93" s="207">
        <f>INDEX($A$87:$H$100,MATCH($L93,$B$87:$B$100,0),MATCH($BC$86,$A$87:$H$87,0))*고양시_Modal_split!J$3 * 0.01</f>
        <v>5.7591454487444203E-3</v>
      </c>
      <c r="BK93" s="207">
        <f>INDEX($A$87:$H$100,MATCH($L93,$B$87:$B$100,0),MATCH($BC$86,$A$87:$H$87,0))*고양시_Modal_split!K$3 * 0.01</f>
        <v>2.8379494655442286E-5</v>
      </c>
      <c r="BL93" s="207">
        <f>INDEX($A$87:$H$100,MATCH($L93,$B$87:$B$100,0),MATCH($BC$86,$A$87:$H$87,0))*고양시_Modal_split!L$3 * 0.01</f>
        <v>5.7137382572957133E-4</v>
      </c>
      <c r="BM93" s="207">
        <f>INDEX($A$87:$H$100,MATCH($L93,$B$87:$B$100,0),MATCH($BC$86,$A$87:$H$87,0))*고양시_Modal_split!M$3 * 0.01</f>
        <v>4.3515225138344829E-5</v>
      </c>
      <c r="BN93" s="207">
        <f>INDEX($A$87:$H$100,MATCH($L93,$B$87:$B$100,0),MATCH($BC$86,$A$87:$H$87,0))*고양시_Modal_split!N$3 * 0.01</f>
        <v>1.8919663103628189E-5</v>
      </c>
      <c r="BO93" s="207">
        <f>INDEX($A$87:$H$100,MATCH($L93,$B$87:$B$100,0),MATCH($BC$86,$A$87:$H$87,0))*고양시_Modal_split!O$3 * 0.01</f>
        <v>3.4055393586530736E-5</v>
      </c>
      <c r="BP93" s="207">
        <f>INDEX($A$87:$H$100,MATCH($L93,$B$87:$B$100,0),MATCH($BC$86,$A$87:$H$87,0))*고양시_Modal_split!P$3 * 0.01</f>
        <v>1.8919663103628189E-2</v>
      </c>
      <c r="BQ93" s="207">
        <f>INDEX($A$87:$H$100,MATCH($L93,$B$87:$B$100,0),MATCH($BQ$86,$A$87:$H$87,0))*고양시_Modal_split!C$3 * 0.01</f>
        <v>2.0012799194060033E-4</v>
      </c>
      <c r="BR93" s="207">
        <f>INDEX($A$87:$H$100,MATCH($L93,$B$87:$B$100,0),MATCH($BQ$86,$A$87:$H$87,0))*고양시_Modal_split!D$3 * 0.01</f>
        <v>3.3614355217737271E-2</v>
      </c>
      <c r="BS93" s="207">
        <f>INDEX($A$87:$H$100,MATCH($L93,$B$87:$B$100,0),MATCH($BQ$86,$A$87:$H$87,0))*고양시_Modal_split!E$3 * 0.01</f>
        <v>4.066886693364343E-3</v>
      </c>
      <c r="BT93" s="207">
        <f>INDEX($A$87:$H$100,MATCH($L93,$B$87:$B$100,0),MATCH($BQ$86,$A$87:$H$87,0))*고양시_Modal_split!F$3 * 0.01</f>
        <v>6.5541917360546625E-3</v>
      </c>
      <c r="BU93" s="207">
        <f>INDEX($A$87:$H$100,MATCH($L93,$B$87:$B$100,0),MATCH($BQ$86,$A$87:$H$87,0))*고양시_Modal_split!G$3 * 0.01</f>
        <v>6.5756340209054392E-4</v>
      </c>
      <c r="BV93" s="207">
        <f>INDEX($A$87:$H$100,MATCH($L93,$B$87:$B$100,0),MATCH($BQ$86,$A$87:$H$87,0))*고양시_Modal_split!H$3 * 0.01</f>
        <v>7.1474282835928711E-6</v>
      </c>
      <c r="BW93" s="207">
        <f>INDEX($A$87:$H$100,MATCH($L93,$B$87:$B$100,0),MATCH($BQ$86,$A$87:$H$87,0))*고양시_Modal_split!I$3 * 0.01</f>
        <v>1.9869850628388176E-3</v>
      </c>
      <c r="BX93" s="207">
        <f>INDEX($A$87:$H$100,MATCH($L93,$B$87:$B$100,0),MATCH($BQ$86,$A$87:$H$87,0))*고양시_Modal_split!J$3 * 0.01</f>
        <v>2.1756771695256697E-2</v>
      </c>
      <c r="BY93" s="207">
        <f>INDEX($A$87:$H$100,MATCH($L93,$B$87:$B$100,0),MATCH($BQ$86,$A$87:$H$87,0))*고양시_Modal_split!K$3 * 0.01</f>
        <v>1.0721142425389304E-4</v>
      </c>
      <c r="BZ93" s="207">
        <f>INDEX($A$87:$H$100,MATCH($L93,$B$87:$B$100,0),MATCH($BQ$86,$A$87:$H$87,0))*고양시_Modal_split!L$3 * 0.01</f>
        <v>2.1585233416450468E-3</v>
      </c>
      <c r="CA93" s="207">
        <f>INDEX($A$87:$H$100,MATCH($L93,$B$87:$B$100,0),MATCH($BQ$86,$A$87:$H$87,0))*고양시_Modal_split!M$3 * 0.01</f>
        <v>1.6439085052263598E-4</v>
      </c>
      <c r="CB93" s="207">
        <f>INDEX($A$87:$H$100,MATCH($L93,$B$87:$B$100,0),MATCH($BQ$86,$A$87:$H$87,0))*고양시_Modal_split!N$3 * 0.01</f>
        <v>7.147428283592871E-5</v>
      </c>
      <c r="CC93" s="207">
        <f>INDEX($A$87:$H$100,MATCH($L93,$B$87:$B$100,0),MATCH($BQ$86,$A$87:$H$87,0))*고양시_Modal_split!O$3 * 0.01</f>
        <v>1.2865370910467166E-4</v>
      </c>
      <c r="CD93" s="207">
        <f>INDEX($A$87:$H$100,MATCH($L93,$B$87:$B$100,0),MATCH($BQ$86,$A$87:$H$87,0))*고양시_Modal_split!P$3 * 0.01</f>
        <v>7.1474282835928701E-2</v>
      </c>
      <c r="CE93" s="304">
        <f t="shared" si="69"/>
        <v>0.70276710205164938</v>
      </c>
      <c r="CF93" s="304">
        <f t="shared" si="51"/>
        <v>118.03977431960385</v>
      </c>
      <c r="CG93" s="304">
        <f t="shared" si="52"/>
        <v>14.281231466692448</v>
      </c>
      <c r="CH93" s="304">
        <f t="shared" si="53"/>
        <v>23.015622592191519</v>
      </c>
      <c r="CI93" s="304">
        <f t="shared" si="54"/>
        <v>2.3090919067411337</v>
      </c>
      <c r="CJ93" s="304">
        <f t="shared" si="55"/>
        <v>2.5098825073273198E-2</v>
      </c>
      <c r="CK93" s="304">
        <f t="shared" si="56"/>
        <v>6.9774733703699487</v>
      </c>
      <c r="CL93" s="304">
        <f t="shared" si="57"/>
        <v>76.400823523043627</v>
      </c>
      <c r="CM93" s="304">
        <f t="shared" si="58"/>
        <v>0.37648237609909796</v>
      </c>
      <c r="CN93" s="304">
        <f t="shared" si="59"/>
        <v>7.5798451721285058</v>
      </c>
      <c r="CO93" s="304">
        <f t="shared" si="60"/>
        <v>0.57727297668528343</v>
      </c>
      <c r="CP93" s="304">
        <f t="shared" si="61"/>
        <v>0.25098825073273201</v>
      </c>
      <c r="CQ93" s="304">
        <f t="shared" si="62"/>
        <v>0.45177885131891754</v>
      </c>
      <c r="CR93" s="304">
        <f t="shared" si="63"/>
        <v>250.98825073273196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12.176376467265431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1.0072086482630818E-4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2.8000400421713669E-2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0.78189787223350204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69.998353804478924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7.289375043939664E-4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0.20264462622152263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4.4948974801090014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4.3554165685968611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4.1817340355246261E-5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1.1625220618758458E-2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0.27968016238916693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6.5425864394384834E-3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6.5716092753137168E-8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1.8269073785372131E-5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4.2012781303644948E-4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2.6678059696616883E-2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2.4826079484518482E-7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6.901650096696136E-5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1.7131137632103546E-3</v>
      </c>
      <c r="DR93" s="270">
        <f t="shared" si="71"/>
        <v>86.563367486477276</v>
      </c>
      <c r="DS93" s="270">
        <f t="shared" si="64"/>
        <v>8.7178968646311919E-4</v>
      </c>
      <c r="DT93" s="270">
        <f t="shared" si="65"/>
        <v>0.2423575328367471</v>
      </c>
      <c r="DU93" s="270">
        <f t="shared" si="66"/>
        <v>5.5586087563079172</v>
      </c>
      <c r="DW93" s="278" t="s">
        <v>13</v>
      </c>
      <c r="DX93" s="278" t="s">
        <v>13</v>
      </c>
      <c r="DY93" s="281">
        <f t="shared" si="72"/>
        <v>92.121976242785195</v>
      </c>
      <c r="DZ93" s="281">
        <f t="shared" si="73"/>
        <v>0.24322932252321022</v>
      </c>
      <c r="EB93" s="278" t="s">
        <v>13</v>
      </c>
      <c r="EC93" s="278" t="s">
        <v>13</v>
      </c>
      <c r="ED93" s="281">
        <f t="shared" ref="ED93" si="79">DY93</f>
        <v>92.121976242785195</v>
      </c>
      <c r="EE93" s="281">
        <f t="shared" si="78"/>
        <v>0.24322932252321022</v>
      </c>
      <c r="EK93" s="420" t="s">
        <v>622</v>
      </c>
      <c r="EL93" s="420" t="s">
        <v>640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570.28778062221795</v>
      </c>
      <c r="ER93" s="422">
        <f t="shared" si="76"/>
        <v>1.5057287759268052</v>
      </c>
      <c r="ES93">
        <v>0</v>
      </c>
      <c r="EU93" s="306" t="s">
        <v>622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570.28778062221795</v>
      </c>
      <c r="FB93" s="308">
        <f t="shared" si="68"/>
        <v>1.5057287759268052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$K35*KTDB_TripDistribution_2050!T$12</f>
        <v>120.20982218935096</v>
      </c>
      <c r="D94" s="201">
        <f>$K35*KTDB_TripDistribution_2050!U$12</f>
        <v>869.98307591437867</v>
      </c>
      <c r="E94" s="201">
        <f>$K35*KTDB_TripDistribution_2050!V$12</f>
        <v>49.908775676265982</v>
      </c>
      <c r="F94" s="201">
        <f>$K35*KTDB_TripDistribution_2050!W$12</f>
        <v>7.8431810910842351E-2</v>
      </c>
      <c r="G94" s="201">
        <f>$K35*KTDB_TripDistribution_2050!X$12</f>
        <v>0.29629795232984885</v>
      </c>
      <c r="H94" s="201">
        <f>$K35*KTDB_TripDistribution_2050!Y$12</f>
        <v>1040.4764035432365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0.33658750213018268</v>
      </c>
      <c r="N94" s="206">
        <f>INDEX($A$87:$H$100,MATCH($L94,$B$87:$B$100,0),MATCH($M$86,$A$87:$H$87,0))*고양시_Modal_split!D$3 * 0.01</f>
        <v>56.534679375651763</v>
      </c>
      <c r="O94" s="206">
        <f>INDEX($A$87:$H$100,MATCH($L94,$B$87:$B$100,0),MATCH($M$86,$A$87:$H$87,0))*고양시_Modal_split!E$3 * 0.01</f>
        <v>6.839938882574069</v>
      </c>
      <c r="P94" s="206">
        <f>INDEX($A$87:$H$100,MATCH($L94,$B$87:$B$100,0),MATCH($M$86,$A$87:$H$87,0))*고양시_Modal_split!F$3 * 0.01</f>
        <v>11.023240694763484</v>
      </c>
      <c r="Q94" s="206">
        <f>INDEX($A$87:$H$100,MATCH($L94,$B$87:$B$100,0),MATCH($M$86,$A$87:$H$87,0))*고양시_Modal_split!G$3 * 0.01</f>
        <v>1.1059303641420288</v>
      </c>
      <c r="R94" s="206">
        <f>INDEX($A$87:$H$100,MATCH($L94,$B$87:$B$100,0),MATCH($M$86,$A$87:$H$87,0))*고양시_Modal_split!H$3 * 0.01</f>
        <v>1.2020982218935097E-2</v>
      </c>
      <c r="S94" s="206">
        <f>INDEX($A$87:$H$100,MATCH($L94,$B$87:$B$100,0),MATCH($M$86,$A$87:$H$87,0))*고양시_Modal_split!I$3 * 0.01</f>
        <v>3.3418330568639569</v>
      </c>
      <c r="T94" s="206">
        <f>INDEX($A$87:$H$100,MATCH($L94,$B$87:$B$100,0),MATCH($M$86,$A$87:$H$87,0))*고양시_Modal_split!J$3 * 0.01</f>
        <v>36.591869874438437</v>
      </c>
      <c r="U94" s="206">
        <f>INDEX($A$87:$H$100,MATCH($L94,$B$87:$B$100,0),MATCH($M$86,$A$87:$H$87,0))*고양시_Modal_split!K$3 * 0.01</f>
        <v>0.18031473328402645</v>
      </c>
      <c r="V94" s="206">
        <f>INDEX($A$87:$H$100,MATCH($L94,$B$87:$B$100,0),MATCH($M$86,$A$87:$H$87,0))*고양시_Modal_split!L$3 * 0.01</f>
        <v>3.630336630118399</v>
      </c>
      <c r="W94" s="206">
        <f>INDEX($A$87:$H$100,MATCH($L94,$B$87:$B$100,0),MATCH($M$86,$A$87:$H$87,0))*고양시_Modal_split!M$3 * 0.01</f>
        <v>0.27648259103550721</v>
      </c>
      <c r="X94" s="206">
        <f>INDEX($A$87:$H$100,MATCH($L94,$B$87:$B$100,0),MATCH($M$86,$A$87:$H$87,0))*고양시_Modal_split!N$3 * 0.01</f>
        <v>0.12020982218935096</v>
      </c>
      <c r="Y94" s="206">
        <f>INDEX($A$87:$H$100,MATCH($L94,$B$87:$B$100,0),MATCH($M$86,$A$87:$H$87,0))*고양시_Modal_split!O$3 * 0.01</f>
        <v>0.21637767994083174</v>
      </c>
      <c r="Z94" s="209">
        <f>INDEX($A$87:$H$100,MATCH($L94,$B$87:$B$100,0),MATCH($M$86,$A$87:$H$87,0))*고양시_Modal_split!P$3 * 0.01</f>
        <v>120.20982218935096</v>
      </c>
      <c r="AA94" s="207">
        <f>INDEX($A$87:$H$100,MATCH($L94,$B$87:$B$100,0),MATCH($AA$86,$A$87:$H$87,0))*고양시_Modal_split!C$3 * 0.01</f>
        <v>2.4359526125602602</v>
      </c>
      <c r="AB94" s="207">
        <f>INDEX($A$87:$H$100,MATCH($L94,$B$87:$B$100,0),MATCH($AA$86,$A$87:$H$87,0))*고양시_Modal_split!D$3 * 0.01</f>
        <v>409.15304060253226</v>
      </c>
      <c r="AC94" s="207">
        <f>INDEX($A$87:$H$100,MATCH($L94,$B$87:$B$100,0),MATCH($AA$86,$A$87:$H$87,0))*고양시_Modal_split!E$3 * 0.01</f>
        <v>49.502037019528146</v>
      </c>
      <c r="AD94" s="207">
        <f>INDEX($A$87:$H$100,MATCH($L94,$B$87:$B$100,0),MATCH($AA$86,$A$87:$H$87,0))*고양시_Modal_split!F$3 * 0.01</f>
        <v>79.777448061348522</v>
      </c>
      <c r="AE94" s="207">
        <f>INDEX($A$87:$H$100,MATCH($L94,$B$87:$B$100,0),MATCH($AA$86,$A$87:$H$87,0))*고양시_Modal_split!G$3 * 0.01</f>
        <v>8.0038442984122842</v>
      </c>
      <c r="AF94" s="207">
        <f>INDEX($A$87:$H$100,MATCH($L94,$B$87:$B$100,0),MATCH($AA$86,$A$87:$H$87,0))*고양시_Modal_split!H$3 * 0.01</f>
        <v>8.6998307591437868E-2</v>
      </c>
      <c r="AG94" s="207">
        <f>INDEX($A$87:$H$100,MATCH($L94,$B$87:$B$100,0),MATCH($AA$86,$A$87:$H$87,0))*고양시_Modal_split!I$3 * 0.01</f>
        <v>24.185529510419723</v>
      </c>
      <c r="AH94" s="207">
        <f>INDEX($A$87:$H$100,MATCH($L94,$B$87:$B$100,0),MATCH($AA$86,$A$87:$H$87,0))*고양시_Modal_split!J$3 * 0.01</f>
        <v>264.82284830833686</v>
      </c>
      <c r="AI94" s="207">
        <f>INDEX($A$87:$H$100,MATCH($L94,$B$87:$B$100,0),MATCH($AA$86,$A$87:$H$87,0))*고양시_Modal_split!K$3 * 0.01</f>
        <v>1.3049746138715679</v>
      </c>
      <c r="AJ94" s="207">
        <f>INDEX($A$87:$H$100,MATCH($L94,$B$87:$B$100,0),MATCH($AA$86,$A$87:$H$87,0))*고양시_Modal_split!L$3 * 0.01</f>
        <v>26.273488892614239</v>
      </c>
      <c r="AK94" s="207">
        <f>INDEX($A$87:$H$100,MATCH($L94,$B$87:$B$100,0),MATCH($AA$86,$A$87:$H$87,0))*고양시_Modal_split!M$3 * 0.01</f>
        <v>2.000961074603071</v>
      </c>
      <c r="AL94" s="207">
        <f>INDEX($A$87:$H$100,MATCH($L94,$B$87:$B$100,0),MATCH($AA$86,$A$87:$H$87,0))*고양시_Modal_split!N$3 * 0.01</f>
        <v>0.86998307591437885</v>
      </c>
      <c r="AM94" s="207">
        <f>INDEX($A$87:$H$100,MATCH($L94,$B$87:$B$100,0),MATCH($AA$86,$A$87:$H$87,0))*고양시_Modal_split!O$3 * 0.01</f>
        <v>1.5659695366458815</v>
      </c>
      <c r="AN94" s="207">
        <f>INDEX($A$87:$H$100,MATCH($L94,$B$87:$B$100,0),MATCH($AA$86,$A$87:$H$87,0))*고양시_Modal_split!P$3 * 0.01</f>
        <v>869.98307591437879</v>
      </c>
      <c r="AO94" s="303">
        <f>INDEX($A$87:$H$100,MATCH($L94,$B$87:$B$100,0),MATCH($AO$86,$A$87:$H$87,0))*고양시_Modal_split!C$3 * 0.01</f>
        <v>0.13974457189354475</v>
      </c>
      <c r="AP94" s="303">
        <f>INDEX($A$87:$H$100,MATCH($L94,$B$87:$B$100,0),MATCH($AO$86,$A$87:$H$87,0))*고양시_Modal_split!D$3 * 0.01</f>
        <v>23.472097200547893</v>
      </c>
      <c r="AQ94" s="303">
        <f>INDEX($A$87:$H$100,MATCH($L94,$B$87:$B$100,0),MATCH($AO$86,$A$87:$H$87,0))*고양시_Modal_split!E$3 * 0.01</f>
        <v>2.8398093359795342</v>
      </c>
      <c r="AR94" s="303">
        <f>INDEX($A$87:$H$100,MATCH($L94,$B$87:$B$100,0),MATCH($AO$86,$A$87:$H$87,0))*고양시_Modal_split!F$3 * 0.01</f>
        <v>4.5766347295135903</v>
      </c>
      <c r="AS94" s="303">
        <f>INDEX($A$87:$H$100,MATCH($L94,$B$87:$B$100,0),MATCH($AO$86,$A$87:$H$87,0))*고양시_Modal_split!G$3 * 0.01</f>
        <v>0.45916073622164705</v>
      </c>
      <c r="AT94" s="303">
        <f>INDEX($A$87:$H$100,MATCH($L94,$B$87:$B$100,0),MATCH($AO$86,$A$87:$H$87,0))*고양시_Modal_split!H$3 * 0.01</f>
        <v>4.990877567626598E-3</v>
      </c>
      <c r="AU94" s="303">
        <f>INDEX($A$87:$H$100,MATCH($L94,$B$87:$B$100,0),MATCH($AO$86,$A$87:$H$87,0))*고양시_Modal_split!I$3 * 0.01</f>
        <v>1.3874639638001944</v>
      </c>
      <c r="AV94" s="303">
        <f>INDEX($A$87:$H$100,MATCH($L94,$B$87:$B$100,0),MATCH($AO$86,$A$87:$H$87,0))*고양시_Modal_split!J$3 * 0.01</f>
        <v>15.192231315855366</v>
      </c>
      <c r="AW94" s="303">
        <f>INDEX($A$87:$H$100,MATCH($L94,$B$87:$B$100,0),MATCH($AO$86,$A$87:$H$87,0))*고양시_Modal_split!K$3 * 0.01</f>
        <v>7.4863163514398978E-2</v>
      </c>
      <c r="AX94" s="303">
        <f>INDEX($A$87:$H$100,MATCH($L94,$B$87:$B$100,0),MATCH($AO$86,$A$87:$H$87,0))*고양시_Modal_split!L$3 * 0.01</f>
        <v>1.5072450254232328</v>
      </c>
      <c r="AY94" s="303">
        <f>INDEX($A$87:$H$100,MATCH($L94,$B$87:$B$100,0),MATCH($AO$86,$A$87:$H$87,0))*고양시_Modal_split!M$3 * 0.01</f>
        <v>0.11479018405541176</v>
      </c>
      <c r="AZ94" s="303">
        <f>INDEX($A$87:$H$100,MATCH($L94,$B$87:$B$100,0),MATCH($AO$86,$A$87:$H$87,0))*고양시_Modal_split!N$3 * 0.01</f>
        <v>4.9908775676265983E-2</v>
      </c>
      <c r="BA94" s="207">
        <f>INDEX($A$87:$H$100,MATCH($L94,$B$87:$B$100,0),MATCH($AO$86,$A$87:$H$87,0))*고양시_Modal_split!O$3 * 0.01</f>
        <v>8.9835796217278774E-2</v>
      </c>
      <c r="BB94" s="207">
        <f>INDEX($A$87:$H$100,MATCH($L94,$B$87:$B$100,0),MATCH($AO$86,$A$87:$H$87,0))*고양시_Modal_split!P$3 * 0.01</f>
        <v>49.908775676265989</v>
      </c>
      <c r="BC94" s="207">
        <f>INDEX($A$87:$H$100,MATCH($L94,$B$87:$B$100,0),MATCH($BC$86,$A$87:$H$87,0))*고양시_Modal_split!C$3 * 0.01</f>
        <v>2.1960907055035856E-4</v>
      </c>
      <c r="BD94" s="207">
        <f>INDEX($A$87:$H$100,MATCH($L94,$B$87:$B$100,0),MATCH($BC$86,$A$87:$H$87,0))*고양시_Modal_split!D$3 * 0.01</f>
        <v>3.6886480671369161E-2</v>
      </c>
      <c r="BE94" s="207">
        <f>INDEX($A$87:$H$100,MATCH($L94,$B$87:$B$100,0),MATCH($BC$86,$A$87:$H$87,0))*고양시_Modal_split!E$3 * 0.01</f>
        <v>4.4627700408269291E-3</v>
      </c>
      <c r="BF94" s="207">
        <f>INDEX($A$87:$H$100,MATCH($L94,$B$87:$B$100,0),MATCH($BC$86,$A$87:$H$87,0))*고양시_Modal_split!F$3 * 0.01</f>
        <v>7.1921970605242436E-3</v>
      </c>
      <c r="BG94" s="207">
        <f>INDEX($A$87:$H$100,MATCH($L94,$B$87:$B$100,0),MATCH($BC$86,$A$87:$H$87,0))*고양시_Modal_split!G$3 * 0.01</f>
        <v>7.2157266037974955E-4</v>
      </c>
      <c r="BH94" s="207">
        <f>INDEX($A$87:$H$100,MATCH($L94,$B$87:$B$100,0),MATCH($BC$86,$A$87:$H$87,0))*고양시_Modal_split!H$3 * 0.01</f>
        <v>7.8431810910842356E-6</v>
      </c>
      <c r="BI94" s="207">
        <f>INDEX($A$87:$H$100,MATCH($L94,$B$87:$B$100,0),MATCH($BC$86,$A$87:$H$87,0))*고양시_Modal_split!I$3 * 0.01</f>
        <v>2.1804043433214172E-3</v>
      </c>
      <c r="BJ94" s="207">
        <f>INDEX($A$87:$H$100,MATCH($L94,$B$87:$B$100,0),MATCH($BC$86,$A$87:$H$87,0))*고양시_Modal_split!J$3 * 0.01</f>
        <v>2.3874643241260412E-2</v>
      </c>
      <c r="BK94" s="207">
        <f>INDEX($A$87:$H$100,MATCH($L94,$B$87:$B$100,0),MATCH($BC$86,$A$87:$H$87,0))*고양시_Modal_split!K$3 * 0.01</f>
        <v>1.1764771636626353E-4</v>
      </c>
      <c r="BL94" s="207">
        <f>INDEX($A$87:$H$100,MATCH($L94,$B$87:$B$100,0),MATCH($BC$86,$A$87:$H$87,0))*고양시_Modal_split!L$3 * 0.01</f>
        <v>2.368640689507439E-3</v>
      </c>
      <c r="BM94" s="207">
        <f>INDEX($A$87:$H$100,MATCH($L94,$B$87:$B$100,0),MATCH($BC$86,$A$87:$H$87,0))*고양시_Modal_split!M$3 * 0.01</f>
        <v>1.8039316509493739E-4</v>
      </c>
      <c r="BN94" s="207">
        <f>INDEX($A$87:$H$100,MATCH($L94,$B$87:$B$100,0),MATCH($BC$86,$A$87:$H$87,0))*고양시_Modal_split!N$3 * 0.01</f>
        <v>7.8431810910842349E-5</v>
      </c>
      <c r="BO94" s="207">
        <f>INDEX($A$87:$H$100,MATCH($L94,$B$87:$B$100,0),MATCH($BC$86,$A$87:$H$87,0))*고양시_Modal_split!O$3 * 0.01</f>
        <v>1.4117725963951622E-4</v>
      </c>
      <c r="BP94" s="207">
        <f>INDEX($A$87:$H$100,MATCH($L94,$B$87:$B$100,0),MATCH($BC$86,$A$87:$H$87,0))*고양시_Modal_split!P$3 * 0.01</f>
        <v>7.8431810910842351E-2</v>
      </c>
      <c r="BQ94" s="207">
        <f>INDEX($A$87:$H$100,MATCH($L94,$B$87:$B$100,0),MATCH($BQ$86,$A$87:$H$87,0))*고양시_Modal_split!C$3 * 0.01</f>
        <v>8.2963426652357675E-4</v>
      </c>
      <c r="BR94" s="207">
        <f>INDEX($A$87:$H$100,MATCH($L94,$B$87:$B$100,0),MATCH($BQ$86,$A$87:$H$87,0))*고양시_Modal_split!D$3 * 0.01</f>
        <v>0.13934892698072793</v>
      </c>
      <c r="BS94" s="207">
        <f>INDEX($A$87:$H$100,MATCH($L94,$B$87:$B$100,0),MATCH($BQ$86,$A$87:$H$87,0))*고양시_Modal_split!E$3 * 0.01</f>
        <v>1.6859353487568399E-2</v>
      </c>
      <c r="BT94" s="207">
        <f>INDEX($A$87:$H$100,MATCH($L94,$B$87:$B$100,0),MATCH($BQ$86,$A$87:$H$87,0))*고양시_Modal_split!F$3 * 0.01</f>
        <v>2.7170522228647142E-2</v>
      </c>
      <c r="BU94" s="207">
        <f>INDEX($A$87:$H$100,MATCH($L94,$B$87:$B$100,0),MATCH($BQ$86,$A$87:$H$87,0))*고양시_Modal_split!G$3 * 0.01</f>
        <v>2.7259411614346091E-3</v>
      </c>
      <c r="BV94" s="207">
        <f>INDEX($A$87:$H$100,MATCH($L94,$B$87:$B$100,0),MATCH($BQ$86,$A$87:$H$87,0))*고양시_Modal_split!H$3 * 0.01</f>
        <v>2.9629795232984884E-5</v>
      </c>
      <c r="BW94" s="207">
        <f>INDEX($A$87:$H$100,MATCH($L94,$B$87:$B$100,0),MATCH($BQ$86,$A$87:$H$87,0))*고양시_Modal_split!I$3 * 0.01</f>
        <v>8.2370830747697972E-3</v>
      </c>
      <c r="BX94" s="207">
        <f>INDEX($A$87:$H$100,MATCH($L94,$B$87:$B$100,0),MATCH($BQ$86,$A$87:$H$87,0))*고양시_Modal_split!J$3 * 0.01</f>
        <v>9.0193096689205984E-2</v>
      </c>
      <c r="BY94" s="207">
        <f>INDEX($A$87:$H$100,MATCH($L94,$B$87:$B$100,0),MATCH($BQ$86,$A$87:$H$87,0))*고양시_Modal_split!K$3 * 0.01</f>
        <v>4.4444692849477323E-4</v>
      </c>
      <c r="BZ94" s="207">
        <f>INDEX($A$87:$H$100,MATCH($L94,$B$87:$B$100,0),MATCH($BQ$86,$A$87:$H$87,0))*고양시_Modal_split!L$3 * 0.01</f>
        <v>8.9481981603614352E-3</v>
      </c>
      <c r="CA94" s="207">
        <f>INDEX($A$87:$H$100,MATCH($L94,$B$87:$B$100,0),MATCH($BQ$86,$A$87:$H$87,0))*고양시_Modal_split!M$3 * 0.01</f>
        <v>6.8148529035865228E-4</v>
      </c>
      <c r="CB94" s="207">
        <f>INDEX($A$87:$H$100,MATCH($L94,$B$87:$B$100,0),MATCH($BQ$86,$A$87:$H$87,0))*고양시_Modal_split!N$3 * 0.01</f>
        <v>2.9629795232984888E-4</v>
      </c>
      <c r="CC94" s="207">
        <f>INDEX($A$87:$H$100,MATCH($L94,$B$87:$B$100,0),MATCH($BQ$86,$A$87:$H$87,0))*고양시_Modal_split!O$3 * 0.01</f>
        <v>5.3333631419372792E-4</v>
      </c>
      <c r="CD94" s="207">
        <f>INDEX($A$87:$H$100,MATCH($L94,$B$87:$B$100,0),MATCH($BQ$86,$A$87:$H$87,0))*고양시_Modal_split!P$3 * 0.01</f>
        <v>0.29629795232984885</v>
      </c>
      <c r="CE94" s="304">
        <f t="shared" si="69"/>
        <v>2.9133339299210617</v>
      </c>
      <c r="CF94" s="304">
        <f t="shared" si="51"/>
        <v>489.33605258638403</v>
      </c>
      <c r="CG94" s="304">
        <f t="shared" si="52"/>
        <v>59.203107361610137</v>
      </c>
      <c r="CH94" s="304">
        <f t="shared" si="53"/>
        <v>95.411686204914758</v>
      </c>
      <c r="CI94" s="304">
        <f t="shared" si="54"/>
        <v>9.5723829125977762</v>
      </c>
      <c r="CJ94" s="304">
        <f t="shared" si="55"/>
        <v>0.10404764035432362</v>
      </c>
      <c r="CK94" s="304">
        <f t="shared" si="56"/>
        <v>28.925244018501967</v>
      </c>
      <c r="CL94" s="304">
        <f t="shared" si="57"/>
        <v>316.72101723856116</v>
      </c>
      <c r="CM94" s="304">
        <f t="shared" si="58"/>
        <v>1.5607146053148544</v>
      </c>
      <c r="CN94" s="304">
        <f t="shared" si="59"/>
        <v>31.422387387005742</v>
      </c>
      <c r="CO94" s="304">
        <f t="shared" si="60"/>
        <v>2.393095728149444</v>
      </c>
      <c r="CP94" s="304">
        <f t="shared" si="61"/>
        <v>1.0404764035432363</v>
      </c>
      <c r="CQ94" s="304">
        <f t="shared" si="62"/>
        <v>1.8728575263778251</v>
      </c>
      <c r="CR94" s="304">
        <f t="shared" si="63"/>
        <v>1040.4764035432365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50.477392299689072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4.1754019516968037E-4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0.11607617425717114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3.2413719911771417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290.17946142023567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3.0218238135268452E-3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0.84006702016046275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18.633680065683858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18.055459385036841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1.7335455253999994E-4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4.8192565606119987E-2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1.1594192503255636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2.7122412258359676E-2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2.7242726957569421E-7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7.5734780942042984E-5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1.7416475658142932E-3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0.11059438649264121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1.0291696850637334E-6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2.8610917244771788E-4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7.1017445717154242E-3</v>
      </c>
      <c r="DR94" s="270">
        <f t="shared" si="71"/>
        <v>358.8500299037126</v>
      </c>
      <c r="DS94" s="270">
        <f t="shared" si="64"/>
        <v>3.6140201581911649E-3</v>
      </c>
      <c r="DT94" s="270">
        <f t="shared" si="65"/>
        <v>1.0046976039771438</v>
      </c>
      <c r="DU94" s="270">
        <f t="shared" si="66"/>
        <v>23.043314699324096</v>
      </c>
      <c r="DW94" s="278" t="s">
        <v>167</v>
      </c>
      <c r="DX94" s="278" t="s">
        <v>167</v>
      </c>
      <c r="DY94" s="281">
        <f t="shared" si="72"/>
        <v>381.89334460303667</v>
      </c>
      <c r="DZ94" s="281">
        <f t="shared" si="73"/>
        <v>1.0083116241353349</v>
      </c>
      <c r="EB94" s="278" t="s">
        <v>168</v>
      </c>
      <c r="EC94" s="278" t="s">
        <v>168</v>
      </c>
      <c r="ED94" s="281">
        <f>DY95</f>
        <v>1450.2399681258289</v>
      </c>
      <c r="EE94" s="281">
        <f t="shared" ref="EE94:EE99" si="80">DZ95</f>
        <v>3.8290633715204661</v>
      </c>
      <c r="EK94" s="420" t="s">
        <v>168</v>
      </c>
      <c r="EL94" s="420" t="s">
        <v>168</v>
      </c>
      <c r="EM94" s="420" t="s">
        <v>569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528.24344587491862</v>
      </c>
      <c r="ER94" s="422">
        <f t="shared" si="76"/>
        <v>1.3947192701214457</v>
      </c>
      <c r="ES94">
        <v>0</v>
      </c>
      <c r="EU94" s="306" t="s">
        <v>168</v>
      </c>
      <c r="EV94" s="306" t="s">
        <v>168</v>
      </c>
      <c r="EW94" s="306" t="s">
        <v>569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528.24344587491862</v>
      </c>
      <c r="FB94" s="308">
        <f t="shared" si="68"/>
        <v>1.3947192701214457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$K36*KTDB_TripDistribution_2050!T$12</f>
        <v>456.49679724455098</v>
      </c>
      <c r="D95" s="201">
        <f>$K36*KTDB_TripDistribution_2050!U$12</f>
        <v>3303.7607125506488</v>
      </c>
      <c r="E95" s="201">
        <f>$K36*KTDB_TripDistribution_2050!V$12</f>
        <v>189.5285745845689</v>
      </c>
      <c r="F95" s="201">
        <f>$K36*KTDB_TripDistribution_2050!W$12</f>
        <v>0.29784480029005084</v>
      </c>
      <c r="G95" s="201">
        <f>$K36*KTDB_TripDistribution_2050!X$12</f>
        <v>1.1251914677624142</v>
      </c>
      <c r="H95" s="201">
        <f>$K36*KTDB_TripDistribution_2050!Y$12</f>
        <v>3951.2091206478217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1.2781910322847427</v>
      </c>
      <c r="N95" s="206">
        <f>INDEX($A$87:$H$100,MATCH($L95,$B$87:$B$100,0),MATCH($M$86,$A$87:$H$87,0))*고양시_Modal_split!D$3 * 0.01</f>
        <v>214.69044374411234</v>
      </c>
      <c r="O95" s="206">
        <f>INDEX($A$87:$H$100,MATCH($L95,$B$87:$B$100,0),MATCH($M$86,$A$87:$H$87,0))*고양시_Modal_split!E$3 * 0.01</f>
        <v>25.974667763214949</v>
      </c>
      <c r="P95" s="206">
        <f>INDEX($A$87:$H$100,MATCH($L95,$B$87:$B$100,0),MATCH($M$86,$A$87:$H$87,0))*고양시_Modal_split!F$3 * 0.01</f>
        <v>41.860756307325332</v>
      </c>
      <c r="Q95" s="206">
        <f>INDEX($A$87:$H$100,MATCH($L95,$B$87:$B$100,0),MATCH($M$86,$A$87:$H$87,0))*고양시_Modal_split!G$3 * 0.01</f>
        <v>4.1997705346498684</v>
      </c>
      <c r="R95" s="206">
        <f>INDEX($A$87:$H$100,MATCH($L95,$B$87:$B$100,0),MATCH($M$86,$A$87:$H$87,0))*고양시_Modal_split!H$3 * 0.01</f>
        <v>4.5649679724455099E-2</v>
      </c>
      <c r="S95" s="206">
        <f>INDEX($A$87:$H$100,MATCH($L95,$B$87:$B$100,0),MATCH($M$86,$A$87:$H$87,0))*고양시_Modal_split!I$3 * 0.01</f>
        <v>12.690610963398518</v>
      </c>
      <c r="T95" s="206">
        <f>INDEX($A$87:$H$100,MATCH($L95,$B$87:$B$100,0),MATCH($M$86,$A$87:$H$87,0))*고양시_Modal_split!J$3 * 0.01</f>
        <v>138.95762508124133</v>
      </c>
      <c r="U95" s="206">
        <f>INDEX($A$87:$H$100,MATCH($L95,$B$87:$B$100,0),MATCH($M$86,$A$87:$H$87,0))*고양시_Modal_split!K$3 * 0.01</f>
        <v>0.68474519586682647</v>
      </c>
      <c r="V95" s="206">
        <f>INDEX($A$87:$H$100,MATCH($L95,$B$87:$B$100,0),MATCH($M$86,$A$87:$H$87,0))*고양시_Modal_split!L$3 * 0.01</f>
        <v>13.786203276785439</v>
      </c>
      <c r="W95" s="206">
        <f>INDEX($A$87:$H$100,MATCH($L95,$B$87:$B$100,0),MATCH($M$86,$A$87:$H$87,0))*고양시_Modal_split!M$3 * 0.01</f>
        <v>1.0499426336624671</v>
      </c>
      <c r="X95" s="206">
        <f>INDEX($A$87:$H$100,MATCH($L95,$B$87:$B$100,0),MATCH($M$86,$A$87:$H$87,0))*고양시_Modal_split!N$3 * 0.01</f>
        <v>0.456496797244551</v>
      </c>
      <c r="Y95" s="206">
        <f>INDEX($A$87:$H$100,MATCH($L95,$B$87:$B$100,0),MATCH($M$86,$A$87:$H$87,0))*고양시_Modal_split!O$3 * 0.01</f>
        <v>0.82169423504019179</v>
      </c>
      <c r="Z95" s="209">
        <f>INDEX($A$87:$H$100,MATCH($L95,$B$87:$B$100,0),MATCH($M$86,$A$87:$H$87,0))*고양시_Modal_split!P$3 * 0.01</f>
        <v>456.49679724455098</v>
      </c>
      <c r="AA95" s="207">
        <f>INDEX($A$87:$H$100,MATCH($L95,$B$87:$B$100,0),MATCH($AA$86,$A$87:$H$87,0))*고양시_Modal_split!C$3 * 0.01</f>
        <v>9.2505299951418163</v>
      </c>
      <c r="AB95" s="207">
        <f>INDEX($A$87:$H$100,MATCH($L95,$B$87:$B$100,0),MATCH($AA$86,$A$87:$H$87,0))*고양시_Modal_split!D$3 * 0.01</f>
        <v>1553.75866311257</v>
      </c>
      <c r="AC95" s="207">
        <f>INDEX($A$87:$H$100,MATCH($L95,$B$87:$B$100,0),MATCH($AA$86,$A$87:$H$87,0))*고양시_Modal_split!E$3 * 0.01</f>
        <v>187.98398454413189</v>
      </c>
      <c r="AD95" s="207">
        <f>INDEX($A$87:$H$100,MATCH($L95,$B$87:$B$100,0),MATCH($AA$86,$A$87:$H$87,0))*고양시_Modal_split!F$3 * 0.01</f>
        <v>302.95485734089448</v>
      </c>
      <c r="AE95" s="207">
        <f>INDEX($A$87:$H$100,MATCH($L95,$B$87:$B$100,0),MATCH($AA$86,$A$87:$H$87,0))*고양시_Modal_split!G$3 * 0.01</f>
        <v>30.394598555465969</v>
      </c>
      <c r="AF95" s="207">
        <f>INDEX($A$87:$H$100,MATCH($L95,$B$87:$B$100,0),MATCH($AA$86,$A$87:$H$87,0))*고양시_Modal_split!H$3 * 0.01</f>
        <v>0.33037607125506491</v>
      </c>
      <c r="AG95" s="207">
        <f>INDEX($A$87:$H$100,MATCH($L95,$B$87:$B$100,0),MATCH($AA$86,$A$87:$H$87,0))*고양시_Modal_split!I$3 * 0.01</f>
        <v>91.844547808908032</v>
      </c>
      <c r="AH95" s="207">
        <f>INDEX($A$87:$H$100,MATCH($L95,$B$87:$B$100,0),MATCH($AA$86,$A$87:$H$87,0))*고양시_Modal_split!J$3 * 0.01</f>
        <v>1005.6647609004176</v>
      </c>
      <c r="AI95" s="207">
        <f>INDEX($A$87:$H$100,MATCH($L95,$B$87:$B$100,0),MATCH($AA$86,$A$87:$H$87,0))*고양시_Modal_split!K$3 * 0.01</f>
        <v>4.9556410688259733</v>
      </c>
      <c r="AJ95" s="207">
        <f>INDEX($A$87:$H$100,MATCH($L95,$B$87:$B$100,0),MATCH($AA$86,$A$87:$H$87,0))*고양시_Modal_split!L$3 * 0.01</f>
        <v>99.773573519029597</v>
      </c>
      <c r="AK95" s="207">
        <f>INDEX($A$87:$H$100,MATCH($L95,$B$87:$B$100,0),MATCH($AA$86,$A$87:$H$87,0))*고양시_Modal_split!M$3 * 0.01</f>
        <v>7.5986496388664921</v>
      </c>
      <c r="AL95" s="207">
        <f>INDEX($A$87:$H$100,MATCH($L95,$B$87:$B$100,0),MATCH($AA$86,$A$87:$H$87,0))*고양시_Modal_split!N$3 * 0.01</f>
        <v>3.3037607125506492</v>
      </c>
      <c r="AM95" s="207">
        <f>INDEX($A$87:$H$100,MATCH($L95,$B$87:$B$100,0),MATCH($AA$86,$A$87:$H$87,0))*고양시_Modal_split!O$3 * 0.01</f>
        <v>5.9467692825911671</v>
      </c>
      <c r="AN95" s="207">
        <f>INDEX($A$87:$H$100,MATCH($L95,$B$87:$B$100,0),MATCH($AA$86,$A$87:$H$87,0))*고양시_Modal_split!P$3 * 0.01</f>
        <v>3303.7607125506488</v>
      </c>
      <c r="AO95" s="303">
        <f>INDEX($A$87:$H$100,MATCH($L95,$B$87:$B$100,0),MATCH($AO$86,$A$87:$H$87,0))*고양시_Modal_split!C$3 * 0.01</f>
        <v>0.53068000883679289</v>
      </c>
      <c r="AP95" s="303">
        <f>INDEX($A$87:$H$100,MATCH($L95,$B$87:$B$100,0),MATCH($AO$86,$A$87:$H$87,0))*고양시_Modal_split!D$3 * 0.01</f>
        <v>89.135288627122762</v>
      </c>
      <c r="AQ95" s="303">
        <f>INDEX($A$87:$H$100,MATCH($L95,$B$87:$B$100,0),MATCH($AO$86,$A$87:$H$87,0))*고양시_Modal_split!E$3 * 0.01</f>
        <v>10.784175893861971</v>
      </c>
      <c r="AR95" s="303">
        <f>INDEX($A$87:$H$100,MATCH($L95,$B$87:$B$100,0),MATCH($AO$86,$A$87:$H$87,0))*고양시_Modal_split!F$3 * 0.01</f>
        <v>17.37977028940497</v>
      </c>
      <c r="AS95" s="303">
        <f>INDEX($A$87:$H$100,MATCH($L95,$B$87:$B$100,0),MATCH($AO$86,$A$87:$H$87,0))*고양시_Modal_split!G$3 * 0.01</f>
        <v>1.7436628861780339</v>
      </c>
      <c r="AT95" s="303">
        <f>INDEX($A$87:$H$100,MATCH($L95,$B$87:$B$100,0),MATCH($AO$86,$A$87:$H$87,0))*고양시_Modal_split!H$3 * 0.01</f>
        <v>1.8952857458456891E-2</v>
      </c>
      <c r="AU95" s="303">
        <f>INDEX($A$87:$H$100,MATCH($L95,$B$87:$B$100,0),MATCH($AO$86,$A$87:$H$87,0))*고양시_Modal_split!I$3 * 0.01</f>
        <v>5.2688943734510154</v>
      </c>
      <c r="AV95" s="303">
        <f>INDEX($A$87:$H$100,MATCH($L95,$B$87:$B$100,0),MATCH($AO$86,$A$87:$H$87,0))*고양시_Modal_split!J$3 * 0.01</f>
        <v>57.692498103542775</v>
      </c>
      <c r="AW95" s="303">
        <f>INDEX($A$87:$H$100,MATCH($L95,$B$87:$B$100,0),MATCH($AO$86,$A$87:$H$87,0))*고양시_Modal_split!K$3 * 0.01</f>
        <v>0.28429286187685338</v>
      </c>
      <c r="AX95" s="303">
        <f>INDEX($A$87:$H$100,MATCH($L95,$B$87:$B$100,0),MATCH($AO$86,$A$87:$H$87,0))*고양시_Modal_split!L$3 * 0.01</f>
        <v>5.7237629524539804</v>
      </c>
      <c r="AY95" s="303">
        <f>INDEX($A$87:$H$100,MATCH($L95,$B$87:$B$100,0),MATCH($AO$86,$A$87:$H$87,0))*고양시_Modal_split!M$3 * 0.01</f>
        <v>0.43591572154450847</v>
      </c>
      <c r="AZ95" s="303">
        <f>INDEX($A$87:$H$100,MATCH($L95,$B$87:$B$100,0),MATCH($AO$86,$A$87:$H$87,0))*고양시_Modal_split!N$3 * 0.01</f>
        <v>0.1895285745845689</v>
      </c>
      <c r="BA95" s="207">
        <f>INDEX($A$87:$H$100,MATCH($L95,$B$87:$B$100,0),MATCH($AO$86,$A$87:$H$87,0))*고양시_Modal_split!O$3 * 0.01</f>
        <v>0.341151434252224</v>
      </c>
      <c r="BB95" s="207">
        <f>INDEX($A$87:$H$100,MATCH($L95,$B$87:$B$100,0),MATCH($AO$86,$A$87:$H$87,0))*고양시_Modal_split!P$3 * 0.01</f>
        <v>189.5285745845689</v>
      </c>
      <c r="BC95" s="207">
        <f>INDEX($A$87:$H$100,MATCH($L95,$B$87:$B$100,0),MATCH($BC$86,$A$87:$H$87,0))*고양시_Modal_split!C$3 * 0.01</f>
        <v>8.3396544081214231E-4</v>
      </c>
      <c r="BD95" s="207">
        <f>INDEX($A$87:$H$100,MATCH($L95,$B$87:$B$100,0),MATCH($BC$86,$A$87:$H$87,0))*고양시_Modal_split!D$3 * 0.01</f>
        <v>0.14007640957641093</v>
      </c>
      <c r="BE95" s="207">
        <f>INDEX($A$87:$H$100,MATCH($L95,$B$87:$B$100,0),MATCH($BC$86,$A$87:$H$87,0))*고양시_Modal_split!E$3 * 0.01</f>
        <v>1.6947369136503892E-2</v>
      </c>
      <c r="BF95" s="207">
        <f>INDEX($A$87:$H$100,MATCH($L95,$B$87:$B$100,0),MATCH($BC$86,$A$87:$H$87,0))*고양시_Modal_split!F$3 * 0.01</f>
        <v>2.7312368186597661E-2</v>
      </c>
      <c r="BG95" s="207">
        <f>INDEX($A$87:$H$100,MATCH($L95,$B$87:$B$100,0),MATCH($BC$86,$A$87:$H$87,0))*고양시_Modal_split!G$3 * 0.01</f>
        <v>2.7401721626684676E-3</v>
      </c>
      <c r="BH95" s="207">
        <f>INDEX($A$87:$H$100,MATCH($L95,$B$87:$B$100,0),MATCH($BC$86,$A$87:$H$87,0))*고양시_Modal_split!H$3 * 0.01</f>
        <v>2.9784480029005083E-5</v>
      </c>
      <c r="BI95" s="207">
        <f>INDEX($A$87:$H$100,MATCH($L95,$B$87:$B$100,0),MATCH($BC$86,$A$87:$H$87,0))*고양시_Modal_split!I$3 * 0.01</f>
        <v>8.2800854480634123E-3</v>
      </c>
      <c r="BJ95" s="207">
        <f>INDEX($A$87:$H$100,MATCH($L95,$B$87:$B$100,0),MATCH($BC$86,$A$87:$H$87,0))*고양시_Modal_split!J$3 * 0.01</f>
        <v>9.0663957208291471E-2</v>
      </c>
      <c r="BK95" s="207">
        <f>INDEX($A$87:$H$100,MATCH($L95,$B$87:$B$100,0),MATCH($BC$86,$A$87:$H$87,0))*고양시_Modal_split!K$3 * 0.01</f>
        <v>4.4676720043507624E-4</v>
      </c>
      <c r="BL95" s="207">
        <f>INDEX($A$87:$H$100,MATCH($L95,$B$87:$B$100,0),MATCH($BC$86,$A$87:$H$87,0))*고양시_Modal_split!L$3 * 0.01</f>
        <v>8.9949129687595351E-3</v>
      </c>
      <c r="BM95" s="207">
        <f>INDEX($A$87:$H$100,MATCH($L95,$B$87:$B$100,0),MATCH($BC$86,$A$87:$H$87,0))*고양시_Modal_split!M$3 * 0.01</f>
        <v>6.850430406671169E-4</v>
      </c>
      <c r="BN95" s="207">
        <f>INDEX($A$87:$H$100,MATCH($L95,$B$87:$B$100,0),MATCH($BC$86,$A$87:$H$87,0))*고양시_Modal_split!N$3 * 0.01</f>
        <v>2.9784480029005088E-4</v>
      </c>
      <c r="BO95" s="207">
        <f>INDEX($A$87:$H$100,MATCH($L95,$B$87:$B$100,0),MATCH($BC$86,$A$87:$H$87,0))*고양시_Modal_split!O$3 * 0.01</f>
        <v>5.3612064052209149E-4</v>
      </c>
      <c r="BP95" s="207">
        <f>INDEX($A$87:$H$100,MATCH($L95,$B$87:$B$100,0),MATCH($BC$86,$A$87:$H$87,0))*고양시_Modal_split!P$3 * 0.01</f>
        <v>0.29784480029005084</v>
      </c>
      <c r="BQ95" s="207">
        <f>INDEX($A$87:$H$100,MATCH($L95,$B$87:$B$100,0),MATCH($BQ$86,$A$87:$H$87,0))*고양시_Modal_split!C$3 * 0.01</f>
        <v>3.1505361097347597E-3</v>
      </c>
      <c r="BR95" s="207">
        <f>INDEX($A$87:$H$100,MATCH($L95,$B$87:$B$100,0),MATCH($BQ$86,$A$87:$H$87,0))*고양시_Modal_split!D$3 * 0.01</f>
        <v>0.5291775472886634</v>
      </c>
      <c r="BS95" s="207">
        <f>INDEX($A$87:$H$100,MATCH($L95,$B$87:$B$100,0),MATCH($BQ$86,$A$87:$H$87,0))*고양시_Modal_split!E$3 * 0.01</f>
        <v>6.402339451568137E-2</v>
      </c>
      <c r="BT95" s="207">
        <f>INDEX($A$87:$H$100,MATCH($L95,$B$87:$B$100,0),MATCH($BQ$86,$A$87:$H$87,0))*고양시_Modal_split!F$3 * 0.01</f>
        <v>0.10318005759381338</v>
      </c>
      <c r="BU95" s="207">
        <f>INDEX($A$87:$H$100,MATCH($L95,$B$87:$B$100,0),MATCH($BQ$86,$A$87:$H$87,0))*고양시_Modal_split!G$3 * 0.01</f>
        <v>1.0351761503414211E-2</v>
      </c>
      <c r="BV95" s="207">
        <f>INDEX($A$87:$H$100,MATCH($L95,$B$87:$B$100,0),MATCH($BQ$86,$A$87:$H$87,0))*고양시_Modal_split!H$3 * 0.01</f>
        <v>1.1251914677624143E-4</v>
      </c>
      <c r="BW95" s="207">
        <f>INDEX($A$87:$H$100,MATCH($L95,$B$87:$B$100,0),MATCH($BQ$86,$A$87:$H$87,0))*고양시_Modal_split!I$3 * 0.01</f>
        <v>3.1280322803795113E-2</v>
      </c>
      <c r="BX95" s="207">
        <f>INDEX($A$87:$H$100,MATCH($L95,$B$87:$B$100,0),MATCH($BQ$86,$A$87:$H$87,0))*고양시_Modal_split!J$3 * 0.01</f>
        <v>0.34250828278687889</v>
      </c>
      <c r="BY95" s="207">
        <f>INDEX($A$87:$H$100,MATCH($L95,$B$87:$B$100,0),MATCH($BQ$86,$A$87:$H$87,0))*고양시_Modal_split!K$3 * 0.01</f>
        <v>1.6877872016436213E-3</v>
      </c>
      <c r="BZ95" s="207">
        <f>INDEX($A$87:$H$100,MATCH($L95,$B$87:$B$100,0),MATCH($BQ$86,$A$87:$H$87,0))*고양시_Modal_split!L$3 * 0.01</f>
        <v>3.3980782326424909E-2</v>
      </c>
      <c r="CA95" s="207">
        <f>INDEX($A$87:$H$100,MATCH($L95,$B$87:$B$100,0),MATCH($BQ$86,$A$87:$H$87,0))*고양시_Modal_split!M$3 * 0.01</f>
        <v>2.5879403758535527E-3</v>
      </c>
      <c r="CB95" s="207">
        <f>INDEX($A$87:$H$100,MATCH($L95,$B$87:$B$100,0),MATCH($BQ$86,$A$87:$H$87,0))*고양시_Modal_split!N$3 * 0.01</f>
        <v>1.1251914677624143E-3</v>
      </c>
      <c r="CC95" s="207">
        <f>INDEX($A$87:$H$100,MATCH($L95,$B$87:$B$100,0),MATCH($BQ$86,$A$87:$H$87,0))*고양시_Modal_split!O$3 * 0.01</f>
        <v>2.0253446419723456E-3</v>
      </c>
      <c r="CD95" s="207">
        <f>INDEX($A$87:$H$100,MATCH($L95,$B$87:$B$100,0),MATCH($BQ$86,$A$87:$H$87,0))*고양시_Modal_split!P$3 * 0.01</f>
        <v>1.1251914677624142</v>
      </c>
      <c r="CE95" s="304">
        <f t="shared" si="69"/>
        <v>11.063385537813899</v>
      </c>
      <c r="CF95" s="304">
        <f t="shared" si="51"/>
        <v>1858.2536494406702</v>
      </c>
      <c r="CG95" s="304">
        <f t="shared" si="52"/>
        <v>224.823798964861</v>
      </c>
      <c r="CH95" s="304">
        <f t="shared" si="53"/>
        <v>362.3258763634052</v>
      </c>
      <c r="CI95" s="304">
        <f t="shared" si="54"/>
        <v>36.351123909959952</v>
      </c>
      <c r="CJ95" s="304">
        <f t="shared" si="55"/>
        <v>0.39512091206478211</v>
      </c>
      <c r="CK95" s="304">
        <f t="shared" si="56"/>
        <v>109.84361355400942</v>
      </c>
      <c r="CL95" s="304">
        <f t="shared" si="57"/>
        <v>1202.7480563251968</v>
      </c>
      <c r="CM95" s="304">
        <f t="shared" si="58"/>
        <v>5.9268136809717316</v>
      </c>
      <c r="CN95" s="304">
        <f t="shared" si="59"/>
        <v>119.3265154435642</v>
      </c>
      <c r="CO95" s="304">
        <f t="shared" si="60"/>
        <v>9.087780977489988</v>
      </c>
      <c r="CP95" s="304">
        <f t="shared" si="61"/>
        <v>3.9512091206478215</v>
      </c>
      <c r="CQ95" s="304">
        <f t="shared" si="62"/>
        <v>7.1121764171660775</v>
      </c>
      <c r="CR95" s="304">
        <f t="shared" si="63"/>
        <v>3951.2091206478212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191.68789620010028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1.5856088824055263E-3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0.44079926930873631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12.309110068558427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1101.9564986613973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1.1475375868532995E-2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3.190154491452172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70.761399658886248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68.565606636248276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6.5831390963726612E-4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0.18301126687915997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4.4028945788107539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0.10299735998265509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1.0345425505038237E-6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2.8760282904006297E-4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6.6139065946761279E-3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0.41998218038782809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3.9082718574588896E-6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1.0864995763735712E-3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2.696887486224199E-2</v>
      </c>
      <c r="DR95" s="270">
        <f t="shared" si="71"/>
        <v>1362.7329810381166</v>
      </c>
      <c r="DS95" s="270">
        <f t="shared" si="64"/>
        <v>1.3724241474983748E-2</v>
      </c>
      <c r="DT95" s="270">
        <f t="shared" si="65"/>
        <v>3.8153391300454822</v>
      </c>
      <c r="DU95" s="270">
        <f t="shared" si="66"/>
        <v>87.506987087712361</v>
      </c>
      <c r="DW95" s="278" t="s">
        <v>168</v>
      </c>
      <c r="DX95" s="278" t="s">
        <v>168</v>
      </c>
      <c r="DY95" s="281">
        <f t="shared" si="72"/>
        <v>1450.2399681258289</v>
      </c>
      <c r="DZ95" s="281">
        <f t="shared" si="73"/>
        <v>3.8290633715204661</v>
      </c>
      <c r="EB95" s="278" t="s">
        <v>47</v>
      </c>
      <c r="EC95" s="278" t="s">
        <v>47</v>
      </c>
      <c r="ED95" s="281">
        <f t="shared" ref="ED95:ED99" si="81">DY96</f>
        <v>220.46009075644551</v>
      </c>
      <c r="EE95" s="281">
        <f t="shared" si="80"/>
        <v>0.58207998465833255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303.00650239591732</v>
      </c>
      <c r="ER95" s="422">
        <f t="shared" si="76"/>
        <v>0.80002697840145909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303.00650239591732</v>
      </c>
      <c r="FB95" s="308">
        <f t="shared" si="68"/>
        <v>0.80002697840145909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$K37*KTDB_TripDistribution_2050!T$12</f>
        <v>69.394946741550939</v>
      </c>
      <c r="D96" s="201">
        <f>$K37*KTDB_TripDistribution_2050!U$12</f>
        <v>502.22542650493324</v>
      </c>
      <c r="E96" s="201">
        <f>$K37*KTDB_TripDistribution_2050!V$12</f>
        <v>28.811429606268106</v>
      </c>
      <c r="F96" s="201">
        <f>$K37*KTDB_TripDistribution_2050!W$12</f>
        <v>4.5277259726979761E-2</v>
      </c>
      <c r="G96" s="201">
        <f>$K37*KTDB_TripDistribution_2050!X$12</f>
        <v>0.17104742563525688</v>
      </c>
      <c r="H96" s="201">
        <f>$K37*KTDB_TripDistribution_2050!Y$12</f>
        <v>600.64812753811464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0.19430585087634261</v>
      </c>
      <c r="N96" s="206">
        <f>INDEX($A$87:$H$100,MATCH($L96,$B$87:$B$100,0),MATCH($M$86,$A$87:$H$87,0))*고양시_Modal_split!D$3 * 0.01</f>
        <v>32.636443452551404</v>
      </c>
      <c r="O96" s="206">
        <f>INDEX($A$87:$H$100,MATCH($L96,$B$87:$B$100,0),MATCH($M$86,$A$87:$H$87,0))*고양시_Modal_split!E$3 * 0.01</f>
        <v>3.9485724695942479</v>
      </c>
      <c r="P96" s="206">
        <f>INDEX($A$87:$H$100,MATCH($L96,$B$87:$B$100,0),MATCH($M$86,$A$87:$H$87,0))*고양시_Modal_split!F$3 * 0.01</f>
        <v>6.3635166162002212</v>
      </c>
      <c r="Q96" s="206">
        <f>INDEX($A$87:$H$100,MATCH($L96,$B$87:$B$100,0),MATCH($M$86,$A$87:$H$87,0))*고양시_Modal_split!G$3 * 0.01</f>
        <v>0.63843351002226867</v>
      </c>
      <c r="R96" s="206">
        <f>INDEX($A$87:$H$100,MATCH($L96,$B$87:$B$100,0),MATCH($M$86,$A$87:$H$87,0))*고양시_Modal_split!H$3 * 0.01</f>
        <v>6.9394946741550946E-3</v>
      </c>
      <c r="S96" s="206">
        <f>INDEX($A$87:$H$100,MATCH($L96,$B$87:$B$100,0),MATCH($M$86,$A$87:$H$87,0))*고양시_Modal_split!I$3 * 0.01</f>
        <v>1.929179519415116</v>
      </c>
      <c r="T96" s="206">
        <f>INDEX($A$87:$H$100,MATCH($L96,$B$87:$B$100,0),MATCH($M$86,$A$87:$H$87,0))*고양시_Modal_split!J$3 * 0.01</f>
        <v>21.123821788128108</v>
      </c>
      <c r="U96" s="206">
        <f>INDEX($A$87:$H$100,MATCH($L96,$B$87:$B$100,0),MATCH($M$86,$A$87:$H$87,0))*고양시_Modal_split!K$3 * 0.01</f>
        <v>0.1040924201123264</v>
      </c>
      <c r="V96" s="206">
        <f>INDEX($A$87:$H$100,MATCH($L96,$B$87:$B$100,0),MATCH($M$86,$A$87:$H$87,0))*고양시_Modal_split!L$3 * 0.01</f>
        <v>2.0957273915948385</v>
      </c>
      <c r="W96" s="206">
        <f>INDEX($A$87:$H$100,MATCH($L96,$B$87:$B$100,0),MATCH($M$86,$A$87:$H$87,0))*고양시_Modal_split!M$3 * 0.01</f>
        <v>0.15960837750556717</v>
      </c>
      <c r="X96" s="206">
        <f>INDEX($A$87:$H$100,MATCH($L96,$B$87:$B$100,0),MATCH($M$86,$A$87:$H$87,0))*고양시_Modal_split!N$3 * 0.01</f>
        <v>6.9394946741550945E-2</v>
      </c>
      <c r="Y96" s="206">
        <f>INDEX($A$87:$H$100,MATCH($L96,$B$87:$B$100,0),MATCH($M$86,$A$87:$H$87,0))*고양시_Modal_split!O$3 * 0.01</f>
        <v>0.12491090413479169</v>
      </c>
      <c r="Z96" s="209">
        <f>INDEX($A$87:$H$100,MATCH($L96,$B$87:$B$100,0),MATCH($M$86,$A$87:$H$87,0))*고양시_Modal_split!P$3 * 0.01</f>
        <v>69.394946741550939</v>
      </c>
      <c r="AA96" s="207">
        <f>INDEX($A$87:$H$100,MATCH($L96,$B$87:$B$100,0),MATCH($AA$86,$A$87:$H$87,0))*고양시_Modal_split!C$3 * 0.01</f>
        <v>1.4062311942138128</v>
      </c>
      <c r="AB96" s="207">
        <f>INDEX($A$87:$H$100,MATCH($L96,$B$87:$B$100,0),MATCH($AA$86,$A$87:$H$87,0))*고양시_Modal_split!D$3 * 0.01</f>
        <v>236.1966180852701</v>
      </c>
      <c r="AC96" s="207">
        <f>INDEX($A$87:$H$100,MATCH($L96,$B$87:$B$100,0),MATCH($AA$86,$A$87:$H$87,0))*고양시_Modal_split!E$3 * 0.01</f>
        <v>28.576626768130701</v>
      </c>
      <c r="AD96" s="207">
        <f>INDEX($A$87:$H$100,MATCH($L96,$B$87:$B$100,0),MATCH($AA$86,$A$87:$H$87,0))*고양시_Modal_split!F$3 * 0.01</f>
        <v>46.054071610502376</v>
      </c>
      <c r="AE96" s="207">
        <f>INDEX($A$87:$H$100,MATCH($L96,$B$87:$B$100,0),MATCH($AA$86,$A$87:$H$87,0))*고양시_Modal_split!G$3 * 0.01</f>
        <v>4.6204739238453856</v>
      </c>
      <c r="AF96" s="207">
        <f>INDEX($A$87:$H$100,MATCH($L96,$B$87:$B$100,0),MATCH($AA$86,$A$87:$H$87,0))*고양시_Modal_split!H$3 * 0.01</f>
        <v>5.0222542650493328E-2</v>
      </c>
      <c r="AG96" s="207">
        <f>INDEX($A$87:$H$100,MATCH($L96,$B$87:$B$100,0),MATCH($AA$86,$A$87:$H$87,0))*고양시_Modal_split!I$3 * 0.01</f>
        <v>13.961866856837144</v>
      </c>
      <c r="AH96" s="207">
        <f>INDEX($A$87:$H$100,MATCH($L96,$B$87:$B$100,0),MATCH($AA$86,$A$87:$H$87,0))*고양시_Modal_split!J$3 * 0.01</f>
        <v>152.87741982810169</v>
      </c>
      <c r="AI96" s="207">
        <f>INDEX($A$87:$H$100,MATCH($L96,$B$87:$B$100,0),MATCH($AA$86,$A$87:$H$87,0))*고양시_Modal_split!K$3 * 0.01</f>
        <v>0.75333813975739983</v>
      </c>
      <c r="AJ96" s="207">
        <f>INDEX($A$87:$H$100,MATCH($L96,$B$87:$B$100,0),MATCH($AA$86,$A$87:$H$87,0))*고양시_Modal_split!L$3 * 0.01</f>
        <v>15.167207880448984</v>
      </c>
      <c r="AK96" s="207">
        <f>INDEX($A$87:$H$100,MATCH($L96,$B$87:$B$100,0),MATCH($AA$86,$A$87:$H$87,0))*고양시_Modal_split!M$3 * 0.01</f>
        <v>1.1551184809613464</v>
      </c>
      <c r="AL96" s="207">
        <f>INDEX($A$87:$H$100,MATCH($L96,$B$87:$B$100,0),MATCH($AA$86,$A$87:$H$87,0))*고양시_Modal_split!N$3 * 0.01</f>
        <v>0.50222542650493329</v>
      </c>
      <c r="AM96" s="207">
        <f>INDEX($A$87:$H$100,MATCH($L96,$B$87:$B$100,0),MATCH($AA$86,$A$87:$H$87,0))*고양시_Modal_split!O$3 * 0.01</f>
        <v>0.90400576770887986</v>
      </c>
      <c r="AN96" s="207">
        <f>INDEX($A$87:$H$100,MATCH($L96,$B$87:$B$100,0),MATCH($AA$86,$A$87:$H$87,0))*고양시_Modal_split!P$3 * 0.01</f>
        <v>502.2254265049333</v>
      </c>
      <c r="AO96" s="303">
        <f>INDEX($A$87:$H$100,MATCH($L96,$B$87:$B$100,0),MATCH($AO$86,$A$87:$H$87,0))*고양시_Modal_split!C$3 * 0.01</f>
        <v>8.0672002897550693E-2</v>
      </c>
      <c r="AP96" s="303">
        <f>INDEX($A$87:$H$100,MATCH($L96,$B$87:$B$100,0),MATCH($AO$86,$A$87:$H$87,0))*고양시_Modal_split!D$3 * 0.01</f>
        <v>13.550015343827891</v>
      </c>
      <c r="AQ96" s="303">
        <f>INDEX($A$87:$H$100,MATCH($L96,$B$87:$B$100,0),MATCH($AO$86,$A$87:$H$87,0))*고양시_Modal_split!E$3 * 0.01</f>
        <v>1.6393703445966552</v>
      </c>
      <c r="AR96" s="303">
        <f>INDEX($A$87:$H$100,MATCH($L96,$B$87:$B$100,0),MATCH($AO$86,$A$87:$H$87,0))*고양시_Modal_split!F$3 * 0.01</f>
        <v>2.6420080948947855</v>
      </c>
      <c r="AS96" s="303">
        <f>INDEX($A$87:$H$100,MATCH($L96,$B$87:$B$100,0),MATCH($AO$86,$A$87:$H$87,0))*고양시_Modal_split!G$3 * 0.01</f>
        <v>0.26506515237766659</v>
      </c>
      <c r="AT96" s="303">
        <f>INDEX($A$87:$H$100,MATCH($L96,$B$87:$B$100,0),MATCH($AO$86,$A$87:$H$87,0))*고양시_Modal_split!H$3 * 0.01</f>
        <v>2.8811429606268109E-3</v>
      </c>
      <c r="AU96" s="303">
        <f>INDEX($A$87:$H$100,MATCH($L96,$B$87:$B$100,0),MATCH($AO$86,$A$87:$H$87,0))*고양시_Modal_split!I$3 * 0.01</f>
        <v>0.80095774305425338</v>
      </c>
      <c r="AV96" s="303">
        <f>INDEX($A$87:$H$100,MATCH($L96,$B$87:$B$100,0),MATCH($AO$86,$A$87:$H$87,0))*고양시_Modal_split!J$3 * 0.01</f>
        <v>8.770199172148013</v>
      </c>
      <c r="AW96" s="303">
        <f>INDEX($A$87:$H$100,MATCH($L96,$B$87:$B$100,0),MATCH($AO$86,$A$87:$H$87,0))*고양시_Modal_split!K$3 * 0.01</f>
        <v>4.3217144409402157E-2</v>
      </c>
      <c r="AX96" s="303">
        <f>INDEX($A$87:$H$100,MATCH($L96,$B$87:$B$100,0),MATCH($AO$86,$A$87:$H$87,0))*고양시_Modal_split!L$3 * 0.01</f>
        <v>0.87010517410929678</v>
      </c>
      <c r="AY96" s="303">
        <f>INDEX($A$87:$H$100,MATCH($L96,$B$87:$B$100,0),MATCH($AO$86,$A$87:$H$87,0))*고양시_Modal_split!M$3 * 0.01</f>
        <v>6.6266288094416648E-2</v>
      </c>
      <c r="AZ96" s="303">
        <f>INDEX($A$87:$H$100,MATCH($L96,$B$87:$B$100,0),MATCH($AO$86,$A$87:$H$87,0))*고양시_Modal_split!N$3 * 0.01</f>
        <v>2.8811429606268108E-2</v>
      </c>
      <c r="BA96" s="207">
        <f>INDEX($A$87:$H$100,MATCH($L96,$B$87:$B$100,0),MATCH($AO$86,$A$87:$H$87,0))*고양시_Modal_split!O$3 * 0.01</f>
        <v>5.1860573291282588E-2</v>
      </c>
      <c r="BB96" s="207">
        <f>INDEX($A$87:$H$100,MATCH($L96,$B$87:$B$100,0),MATCH($AO$86,$A$87:$H$87,0))*고양시_Modal_split!P$3 * 0.01</f>
        <v>28.811429606268106</v>
      </c>
      <c r="BC96" s="207">
        <f>INDEX($A$87:$H$100,MATCH($L96,$B$87:$B$100,0),MATCH($BC$86,$A$87:$H$87,0))*고양시_Modal_split!C$3 * 0.01</f>
        <v>1.2677632723554332E-4</v>
      </c>
      <c r="BD96" s="207">
        <f>INDEX($A$87:$H$100,MATCH($L96,$B$87:$B$100,0),MATCH($BC$86,$A$87:$H$87,0))*고양시_Modal_split!D$3 * 0.01</f>
        <v>2.1293895249598585E-2</v>
      </c>
      <c r="BE96" s="207">
        <f>INDEX($A$87:$H$100,MATCH($L96,$B$87:$B$100,0),MATCH($BC$86,$A$87:$H$87,0))*고양시_Modal_split!E$3 * 0.01</f>
        <v>2.5762760784651486E-3</v>
      </c>
      <c r="BF96" s="207">
        <f>INDEX($A$87:$H$100,MATCH($L96,$B$87:$B$100,0),MATCH($BC$86,$A$87:$H$87,0))*고양시_Modal_split!F$3 * 0.01</f>
        <v>4.1519247169640441E-3</v>
      </c>
      <c r="BG96" s="207">
        <f>INDEX($A$87:$H$100,MATCH($L96,$B$87:$B$100,0),MATCH($BC$86,$A$87:$H$87,0))*고양시_Modal_split!G$3 * 0.01</f>
        <v>4.1655078948821375E-4</v>
      </c>
      <c r="BH96" s="207">
        <f>INDEX($A$87:$H$100,MATCH($L96,$B$87:$B$100,0),MATCH($BC$86,$A$87:$H$87,0))*고양시_Modal_split!H$3 * 0.01</f>
        <v>4.5277259726979768E-6</v>
      </c>
      <c r="BI96" s="207">
        <f>INDEX($A$87:$H$100,MATCH($L96,$B$87:$B$100,0),MATCH($BC$86,$A$87:$H$87,0))*고양시_Modal_split!I$3 * 0.01</f>
        <v>1.2587078204100372E-3</v>
      </c>
      <c r="BJ96" s="207">
        <f>INDEX($A$87:$H$100,MATCH($L96,$B$87:$B$100,0),MATCH($BC$86,$A$87:$H$87,0))*고양시_Modal_split!J$3 * 0.01</f>
        <v>1.3782397860892638E-2</v>
      </c>
      <c r="BK96" s="207">
        <f>INDEX($A$87:$H$100,MATCH($L96,$B$87:$B$100,0),MATCH($BC$86,$A$87:$H$87,0))*고양시_Modal_split!K$3 * 0.01</f>
        <v>6.7915889590469637E-5</v>
      </c>
      <c r="BL96" s="207">
        <f>INDEX($A$87:$H$100,MATCH($L96,$B$87:$B$100,0),MATCH($BC$86,$A$87:$H$87,0))*고양시_Modal_split!L$3 * 0.01</f>
        <v>1.367373243754789E-3</v>
      </c>
      <c r="BM96" s="207">
        <f>INDEX($A$87:$H$100,MATCH($L96,$B$87:$B$100,0),MATCH($BC$86,$A$87:$H$87,0))*고양시_Modal_split!M$3 * 0.01</f>
        <v>1.0413769737205344E-4</v>
      </c>
      <c r="BN96" s="207">
        <f>INDEX($A$87:$H$100,MATCH($L96,$B$87:$B$100,0),MATCH($BC$86,$A$87:$H$87,0))*고양시_Modal_split!N$3 * 0.01</f>
        <v>4.5277259726979765E-5</v>
      </c>
      <c r="BO96" s="207">
        <f>INDEX($A$87:$H$100,MATCH($L96,$B$87:$B$100,0),MATCH($BC$86,$A$87:$H$87,0))*고양시_Modal_split!O$3 * 0.01</f>
        <v>8.1499067508563572E-5</v>
      </c>
      <c r="BP96" s="207">
        <f>INDEX($A$87:$H$100,MATCH($L96,$B$87:$B$100,0),MATCH($BC$86,$A$87:$H$87,0))*고양시_Modal_split!P$3 * 0.01</f>
        <v>4.5277259726979761E-2</v>
      </c>
      <c r="BQ96" s="207">
        <f>INDEX($A$87:$H$100,MATCH($L96,$B$87:$B$100,0),MATCH($BQ$86,$A$87:$H$87,0))*고양시_Modal_split!C$3 * 0.01</f>
        <v>4.7893279177871925E-4</v>
      </c>
      <c r="BR96" s="207">
        <f>INDEX($A$87:$H$100,MATCH($L96,$B$87:$B$100,0),MATCH($BQ$86,$A$87:$H$87,0))*고양시_Modal_split!D$3 * 0.01</f>
        <v>8.0443604276261307E-2</v>
      </c>
      <c r="BS96" s="207">
        <f>INDEX($A$87:$H$100,MATCH($L96,$B$87:$B$100,0),MATCH($BQ$86,$A$87:$H$87,0))*고양시_Modal_split!E$3 * 0.01</f>
        <v>9.7325985186461159E-3</v>
      </c>
      <c r="BT96" s="207">
        <f>INDEX($A$87:$H$100,MATCH($L96,$B$87:$B$100,0),MATCH($BQ$86,$A$87:$H$87,0))*고양시_Modal_split!F$3 * 0.01</f>
        <v>1.5685048930753058E-2</v>
      </c>
      <c r="BU96" s="207">
        <f>INDEX($A$87:$H$100,MATCH($L96,$B$87:$B$100,0),MATCH($BQ$86,$A$87:$H$87,0))*고양시_Modal_split!G$3 * 0.01</f>
        <v>1.573636315844363E-3</v>
      </c>
      <c r="BV96" s="207">
        <f>INDEX($A$87:$H$100,MATCH($L96,$B$87:$B$100,0),MATCH($BQ$86,$A$87:$H$87,0))*고양시_Modal_split!H$3 * 0.01</f>
        <v>1.7104742563525688E-5</v>
      </c>
      <c r="BW96" s="207">
        <f>INDEX($A$87:$H$100,MATCH($L96,$B$87:$B$100,0),MATCH($BQ$86,$A$87:$H$87,0))*고양시_Modal_split!I$3 * 0.01</f>
        <v>4.7551184326601412E-3</v>
      </c>
      <c r="BX96" s="207">
        <f>INDEX($A$87:$H$100,MATCH($L96,$B$87:$B$100,0),MATCH($BQ$86,$A$87:$H$87,0))*고양시_Modal_split!J$3 * 0.01</f>
        <v>5.2066836363372192E-2</v>
      </c>
      <c r="BY96" s="207">
        <f>INDEX($A$87:$H$100,MATCH($L96,$B$87:$B$100,0),MATCH($BQ$86,$A$87:$H$87,0))*고양시_Modal_split!K$3 * 0.01</f>
        <v>2.5657113845288531E-4</v>
      </c>
      <c r="BZ96" s="207">
        <f>INDEX($A$87:$H$100,MATCH($L96,$B$87:$B$100,0),MATCH($BQ$86,$A$87:$H$87,0))*고양시_Modal_split!L$3 * 0.01</f>
        <v>5.1656322541847582E-3</v>
      </c>
      <c r="CA96" s="207">
        <f>INDEX($A$87:$H$100,MATCH($L96,$B$87:$B$100,0),MATCH($BQ$86,$A$87:$H$87,0))*고양시_Modal_split!M$3 * 0.01</f>
        <v>3.9340907896109076E-4</v>
      </c>
      <c r="CB96" s="207">
        <f>INDEX($A$87:$H$100,MATCH($L96,$B$87:$B$100,0),MATCH($BQ$86,$A$87:$H$87,0))*고양시_Modal_split!N$3 * 0.01</f>
        <v>1.7104742563525688E-4</v>
      </c>
      <c r="CC96" s="207">
        <f>INDEX($A$87:$H$100,MATCH($L96,$B$87:$B$100,0),MATCH($BQ$86,$A$87:$H$87,0))*고양시_Modal_split!O$3 * 0.01</f>
        <v>3.0788536614346238E-4</v>
      </c>
      <c r="CD96" s="207">
        <f>INDEX($A$87:$H$100,MATCH($L96,$B$87:$B$100,0),MATCH($BQ$86,$A$87:$H$87,0))*고양시_Modal_split!P$3 * 0.01</f>
        <v>0.17104742563525688</v>
      </c>
      <c r="CE96" s="304">
        <f t="shared" si="69"/>
        <v>1.6818147571067203</v>
      </c>
      <c r="CF96" s="304">
        <f t="shared" si="51"/>
        <v>282.48481438117523</v>
      </c>
      <c r="CG96" s="304">
        <f t="shared" si="52"/>
        <v>34.176878456918715</v>
      </c>
      <c r="CH96" s="304">
        <f t="shared" si="53"/>
        <v>55.079433295245103</v>
      </c>
      <c r="CI96" s="304">
        <f t="shared" si="54"/>
        <v>5.5259627733506536</v>
      </c>
      <c r="CJ96" s="304">
        <f t="shared" si="55"/>
        <v>6.006481275381146E-2</v>
      </c>
      <c r="CK96" s="304">
        <f t="shared" si="56"/>
        <v>16.698017945559581</v>
      </c>
      <c r="CL96" s="304">
        <f t="shared" si="57"/>
        <v>182.83729002260208</v>
      </c>
      <c r="CM96" s="304">
        <f t="shared" si="58"/>
        <v>0.90097219130717177</v>
      </c>
      <c r="CN96" s="304">
        <f t="shared" si="59"/>
        <v>18.13957345165106</v>
      </c>
      <c r="CO96" s="304">
        <f t="shared" si="60"/>
        <v>1.3814906933376634</v>
      </c>
      <c r="CP96" s="304">
        <f t="shared" si="61"/>
        <v>0.60064812753811458</v>
      </c>
      <c r="CQ96" s="304">
        <f t="shared" si="62"/>
        <v>1.0811666295686064</v>
      </c>
      <c r="CR96" s="304">
        <f t="shared" si="63"/>
        <v>600.64812753811452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29.13968165406375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2.410383700644354E-4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6.7008666877913028E-2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1.8711851710668199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167.51533197536887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1.7444439961963644E-3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0.48495543094258925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10.756885021595025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10.423088726021454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1.0007443420030604E-4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2.7820692707685078E-2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0.6693116723917667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1.5657275918822489E-2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1.5726731409162824E-7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4.3720313317472635E-5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1.0054215027608742E-3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6.384413037798517E-2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5.94120964346151E-7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1.6516562808822999E-4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4.0997081382418716E-3</v>
      </c>
      <c r="DR96" s="270">
        <f t="shared" si="71"/>
        <v>207.15760376175089</v>
      </c>
      <c r="DS96" s="270">
        <f t="shared" si="64"/>
        <v>2.0863081887395438E-3</v>
      </c>
      <c r="DT96" s="270">
        <f t="shared" si="65"/>
        <v>0.57999367646959299</v>
      </c>
      <c r="DU96" s="270">
        <f t="shared" si="66"/>
        <v>13.302486994694615</v>
      </c>
      <c r="DW96" s="278" t="s">
        <v>47</v>
      </c>
      <c r="DX96" s="278" t="s">
        <v>47</v>
      </c>
      <c r="DY96" s="281">
        <f t="shared" si="72"/>
        <v>220.46009075644551</v>
      </c>
      <c r="DZ96" s="281">
        <f t="shared" si="73"/>
        <v>0.58207998465833255</v>
      </c>
      <c r="EB96" s="278" t="s">
        <v>169</v>
      </c>
      <c r="EC96" s="278" t="s">
        <v>169</v>
      </c>
      <c r="ED96" s="281">
        <f t="shared" si="81"/>
        <v>353.70093985532725</v>
      </c>
      <c r="EE96" s="281">
        <f t="shared" si="80"/>
        <v>0.93387531928432443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577.65818076340679</v>
      </c>
      <c r="ER96" s="422">
        <f t="shared" si="76"/>
        <v>1.5251888169092278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577.65818076340679</v>
      </c>
      <c r="FB96" s="308">
        <f t="shared" si="68"/>
        <v>1.5251888169092278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$K38*KTDB_TripDistribution_2050!T$12</f>
        <v>111.3356063652048</v>
      </c>
      <c r="D97" s="201">
        <f>$K38*KTDB_TripDistribution_2050!U$12</f>
        <v>805.7585604928538</v>
      </c>
      <c r="E97" s="201">
        <f>$K38*KTDB_TripDistribution_2050!V$12</f>
        <v>46.224374195558063</v>
      </c>
      <c r="F97" s="201">
        <f>$K38*KTDB_TripDistribution_2050!W$12</f>
        <v>7.2641761438802646E-2</v>
      </c>
      <c r="G97" s="201">
        <f>$K38*KTDB_TripDistribution_2050!X$12</f>
        <v>0.27442443210214335</v>
      </c>
      <c r="H97" s="201">
        <f>$K38*KTDB_TripDistribution_2050!Y$12</f>
        <v>963.66560724715782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0.31173969782257344</v>
      </c>
      <c r="N97" s="206">
        <f>INDEX($A$87:$H$100,MATCH($L97,$B$87:$B$100,0),MATCH($M$86,$A$87:$H$87,0))*고양시_Modal_split!D$3 * 0.01</f>
        <v>52.361135673555822</v>
      </c>
      <c r="O97" s="206">
        <f>INDEX($A$87:$H$100,MATCH($L97,$B$87:$B$100,0),MATCH($M$86,$A$87:$H$87,0))*고양시_Modal_split!E$3 * 0.01</f>
        <v>6.3349960021801524</v>
      </c>
      <c r="P97" s="206">
        <f>INDEX($A$87:$H$100,MATCH($L97,$B$87:$B$100,0),MATCH($M$86,$A$87:$H$87,0))*고양시_Modal_split!F$3 * 0.01</f>
        <v>10.209475103689281</v>
      </c>
      <c r="Q97" s="206">
        <f>INDEX($A$87:$H$100,MATCH($L97,$B$87:$B$100,0),MATCH($M$86,$A$87:$H$87,0))*고양시_Modal_split!G$3 * 0.01</f>
        <v>1.0242875785598842</v>
      </c>
      <c r="R97" s="206">
        <f>INDEX($A$87:$H$100,MATCH($L97,$B$87:$B$100,0),MATCH($M$86,$A$87:$H$87,0))*고양시_Modal_split!H$3 * 0.01</f>
        <v>1.1133560636520481E-2</v>
      </c>
      <c r="S97" s="206">
        <f>INDEX($A$87:$H$100,MATCH($L97,$B$87:$B$100,0),MATCH($M$86,$A$87:$H$87,0))*고양시_Modal_split!I$3 * 0.01</f>
        <v>3.0951298569526933</v>
      </c>
      <c r="T97" s="206">
        <f>INDEX($A$87:$H$100,MATCH($L97,$B$87:$B$100,0),MATCH($M$86,$A$87:$H$87,0))*고양시_Modal_split!J$3 * 0.01</f>
        <v>33.890558577568342</v>
      </c>
      <c r="U97" s="206">
        <f>INDEX($A$87:$H$100,MATCH($L97,$B$87:$B$100,0),MATCH($M$86,$A$87:$H$87,0))*고양시_Modal_split!K$3 * 0.01</f>
        <v>0.16700340954780718</v>
      </c>
      <c r="V97" s="206">
        <f>INDEX($A$87:$H$100,MATCH($L97,$B$87:$B$100,0),MATCH($M$86,$A$87:$H$87,0))*고양시_Modal_split!L$3 * 0.01</f>
        <v>3.362335312229185</v>
      </c>
      <c r="W97" s="206">
        <f>INDEX($A$87:$H$100,MATCH($L97,$B$87:$B$100,0),MATCH($M$86,$A$87:$H$87,0))*고양시_Modal_split!M$3 * 0.01</f>
        <v>0.25607189463997104</v>
      </c>
      <c r="X97" s="206">
        <f>INDEX($A$87:$H$100,MATCH($L97,$B$87:$B$100,0),MATCH($M$86,$A$87:$H$87,0))*고양시_Modal_split!N$3 * 0.01</f>
        <v>0.1113356063652048</v>
      </c>
      <c r="Y97" s="206">
        <f>INDEX($A$87:$H$100,MATCH($L97,$B$87:$B$100,0),MATCH($M$86,$A$87:$H$87,0))*고양시_Modal_split!O$3 * 0.01</f>
        <v>0.20040409145736862</v>
      </c>
      <c r="Z97" s="209">
        <f>INDEX($A$87:$H$100,MATCH($L97,$B$87:$B$100,0),MATCH($M$86,$A$87:$H$87,0))*고양시_Modal_split!P$3 * 0.01</f>
        <v>111.33560636520481</v>
      </c>
      <c r="AA97" s="207">
        <f>INDEX($A$87:$H$100,MATCH($L97,$B$87:$B$100,0),MATCH($AA$86,$A$87:$H$87,0))*고양시_Modal_split!C$3 * 0.01</f>
        <v>2.2561239693799906</v>
      </c>
      <c r="AB97" s="207">
        <f>INDEX($A$87:$H$100,MATCH($L97,$B$87:$B$100,0),MATCH($AA$86,$A$87:$H$87,0))*고양시_Modal_split!D$3 * 0.01</f>
        <v>378.9482509997892</v>
      </c>
      <c r="AC97" s="207">
        <f>INDEX($A$87:$H$100,MATCH($L97,$B$87:$B$100,0),MATCH($AA$86,$A$87:$H$87,0))*고양시_Modal_split!E$3 * 0.01</f>
        <v>45.847662092043372</v>
      </c>
      <c r="AD97" s="207">
        <f>INDEX($A$87:$H$100,MATCH($L97,$B$87:$B$100,0),MATCH($AA$86,$A$87:$H$87,0))*고양시_Modal_split!F$3 * 0.01</f>
        <v>73.888059997194702</v>
      </c>
      <c r="AE97" s="207">
        <f>INDEX($A$87:$H$100,MATCH($L97,$B$87:$B$100,0),MATCH($AA$86,$A$87:$H$87,0))*고양시_Modal_split!G$3 * 0.01</f>
        <v>7.4129787565342546</v>
      </c>
      <c r="AF97" s="207">
        <f>INDEX($A$87:$H$100,MATCH($L97,$B$87:$B$100,0),MATCH($AA$86,$A$87:$H$87,0))*고양시_Modal_split!H$3 * 0.01</f>
        <v>8.0575856049285396E-2</v>
      </c>
      <c r="AG97" s="207">
        <f>INDEX($A$87:$H$100,MATCH($L97,$B$87:$B$100,0),MATCH($AA$86,$A$87:$H$87,0))*고양시_Modal_split!I$3 * 0.01</f>
        <v>22.400087981701336</v>
      </c>
      <c r="AH97" s="207">
        <f>INDEX($A$87:$H$100,MATCH($L97,$B$87:$B$100,0),MATCH($AA$86,$A$87:$H$87,0))*고양시_Modal_split!J$3 * 0.01</f>
        <v>245.27290581402471</v>
      </c>
      <c r="AI97" s="207">
        <f>INDEX($A$87:$H$100,MATCH($L97,$B$87:$B$100,0),MATCH($AA$86,$A$87:$H$87,0))*고양시_Modal_split!K$3 * 0.01</f>
        <v>1.2086378407392806</v>
      </c>
      <c r="AJ97" s="207">
        <f>INDEX($A$87:$H$100,MATCH($L97,$B$87:$B$100,0),MATCH($AA$86,$A$87:$H$87,0))*고양시_Modal_split!L$3 * 0.01</f>
        <v>24.333908526884183</v>
      </c>
      <c r="AK97" s="207">
        <f>INDEX($A$87:$H$100,MATCH($L97,$B$87:$B$100,0),MATCH($AA$86,$A$87:$H$87,0))*고양시_Modal_split!M$3 * 0.01</f>
        <v>1.8532446891335637</v>
      </c>
      <c r="AL97" s="207">
        <f>INDEX($A$87:$H$100,MATCH($L97,$B$87:$B$100,0),MATCH($AA$86,$A$87:$H$87,0))*고양시_Modal_split!N$3 * 0.01</f>
        <v>0.80575856049285388</v>
      </c>
      <c r="AM97" s="207">
        <f>INDEX($A$87:$H$100,MATCH($L97,$B$87:$B$100,0),MATCH($AA$86,$A$87:$H$87,0))*고양시_Modal_split!O$3 * 0.01</f>
        <v>1.4503654088871369</v>
      </c>
      <c r="AN97" s="207">
        <f>INDEX($A$87:$H$100,MATCH($L97,$B$87:$B$100,0),MATCH($AA$86,$A$87:$H$87,0))*고양시_Modal_split!P$3 * 0.01</f>
        <v>805.75856049285392</v>
      </c>
      <c r="AO97" s="303">
        <f>INDEX($A$87:$H$100,MATCH($L97,$B$87:$B$100,0),MATCH($AO$86,$A$87:$H$87,0))*고양시_Modal_split!C$3 * 0.01</f>
        <v>0.12942824774756256</v>
      </c>
      <c r="AP97" s="303">
        <f>INDEX($A$87:$H$100,MATCH($L97,$B$87:$B$100,0),MATCH($AO$86,$A$87:$H$87,0))*고양시_Modal_split!D$3 * 0.01</f>
        <v>21.739323184170956</v>
      </c>
      <c r="AQ97" s="303">
        <f>INDEX($A$87:$H$100,MATCH($L97,$B$87:$B$100,0),MATCH($AO$86,$A$87:$H$87,0))*고양시_Modal_split!E$3 * 0.01</f>
        <v>2.6301668917272538</v>
      </c>
      <c r="AR97" s="303">
        <f>INDEX($A$87:$H$100,MATCH($L97,$B$87:$B$100,0),MATCH($AO$86,$A$87:$H$87,0))*고양시_Modal_split!F$3 * 0.01</f>
        <v>4.2387751137326743</v>
      </c>
      <c r="AS97" s="303">
        <f>INDEX($A$87:$H$100,MATCH($L97,$B$87:$B$100,0),MATCH($AO$86,$A$87:$H$87,0))*고양시_Modal_split!G$3 * 0.01</f>
        <v>0.42526424259913415</v>
      </c>
      <c r="AT97" s="303">
        <f>INDEX($A$87:$H$100,MATCH($L97,$B$87:$B$100,0),MATCH($AO$86,$A$87:$H$87,0))*고양시_Modal_split!H$3 * 0.01</f>
        <v>4.6224374195558068E-3</v>
      </c>
      <c r="AU97" s="303">
        <f>INDEX($A$87:$H$100,MATCH($L97,$B$87:$B$100,0),MATCH($AO$86,$A$87:$H$87,0))*고양시_Modal_split!I$3 * 0.01</f>
        <v>1.285037602636514</v>
      </c>
      <c r="AV97" s="303">
        <f>INDEX($A$87:$H$100,MATCH($L97,$B$87:$B$100,0),MATCH($AO$86,$A$87:$H$87,0))*고양시_Modal_split!J$3 * 0.01</f>
        <v>14.070699505127875</v>
      </c>
      <c r="AW97" s="303">
        <f>INDEX($A$87:$H$100,MATCH($L97,$B$87:$B$100,0),MATCH($AO$86,$A$87:$H$87,0))*고양시_Modal_split!K$3 * 0.01</f>
        <v>6.9336561293337096E-2</v>
      </c>
      <c r="AX97" s="303">
        <f>INDEX($A$87:$H$100,MATCH($L97,$B$87:$B$100,0),MATCH($AO$86,$A$87:$H$87,0))*고양시_Modal_split!L$3 * 0.01</f>
        <v>1.3959761007058535</v>
      </c>
      <c r="AY97" s="303">
        <f>INDEX($A$87:$H$100,MATCH($L97,$B$87:$B$100,0),MATCH($AO$86,$A$87:$H$87,0))*고양시_Modal_split!M$3 * 0.01</f>
        <v>0.10631606064978354</v>
      </c>
      <c r="AZ97" s="303">
        <f>INDEX($A$87:$H$100,MATCH($L97,$B$87:$B$100,0),MATCH($AO$86,$A$87:$H$87,0))*고양시_Modal_split!N$3 * 0.01</f>
        <v>4.6224374195558068E-2</v>
      </c>
      <c r="BA97" s="207">
        <f>INDEX($A$87:$H$100,MATCH($L97,$B$87:$B$100,0),MATCH($AO$86,$A$87:$H$87,0))*고양시_Modal_split!O$3 * 0.01</f>
        <v>8.3203873552004509E-2</v>
      </c>
      <c r="BB97" s="207">
        <f>INDEX($A$87:$H$100,MATCH($L97,$B$87:$B$100,0),MATCH($AO$86,$A$87:$H$87,0))*고양시_Modal_split!P$3 * 0.01</f>
        <v>46.22437419555807</v>
      </c>
      <c r="BC97" s="207">
        <f>INDEX($A$87:$H$100,MATCH($L97,$B$87:$B$100,0),MATCH($BC$86,$A$87:$H$87,0))*고양시_Modal_split!C$3 * 0.01</f>
        <v>2.0339693202864738E-4</v>
      </c>
      <c r="BD97" s="207">
        <f>INDEX($A$87:$H$100,MATCH($L97,$B$87:$B$100,0),MATCH($BC$86,$A$87:$H$87,0))*고양시_Modal_split!D$3 * 0.01</f>
        <v>3.4163420404668889E-2</v>
      </c>
      <c r="BE97" s="207">
        <f>INDEX($A$87:$H$100,MATCH($L97,$B$87:$B$100,0),MATCH($BC$86,$A$87:$H$87,0))*고양시_Modal_split!E$3 * 0.01</f>
        <v>4.1333162258678701E-3</v>
      </c>
      <c r="BF97" s="207">
        <f>INDEX($A$87:$H$100,MATCH($L97,$B$87:$B$100,0),MATCH($BC$86,$A$87:$H$87,0))*고양시_Modal_split!F$3 * 0.01</f>
        <v>6.6612495239382029E-3</v>
      </c>
      <c r="BG97" s="207">
        <f>INDEX($A$87:$H$100,MATCH($L97,$B$87:$B$100,0),MATCH($BC$86,$A$87:$H$87,0))*고양시_Modal_split!G$3 * 0.01</f>
        <v>6.683042052369843E-4</v>
      </c>
      <c r="BH97" s="207">
        <f>INDEX($A$87:$H$100,MATCH($L97,$B$87:$B$100,0),MATCH($BC$86,$A$87:$H$87,0))*고양시_Modal_split!H$3 * 0.01</f>
        <v>7.2641761438802648E-6</v>
      </c>
      <c r="BI97" s="207">
        <f>INDEX($A$87:$H$100,MATCH($L97,$B$87:$B$100,0),MATCH($BC$86,$A$87:$H$87,0))*고양시_Modal_split!I$3 * 0.01</f>
        <v>2.0194409679987137E-3</v>
      </c>
      <c r="BJ97" s="207">
        <f>INDEX($A$87:$H$100,MATCH($L97,$B$87:$B$100,0),MATCH($BC$86,$A$87:$H$87,0))*고양시_Modal_split!J$3 * 0.01</f>
        <v>2.2112152181971524E-2</v>
      </c>
      <c r="BK97" s="207">
        <f>INDEX($A$87:$H$100,MATCH($L97,$B$87:$B$100,0),MATCH($BC$86,$A$87:$H$87,0))*고양시_Modal_split!K$3 * 0.01</f>
        <v>1.0896264215820398E-4</v>
      </c>
      <c r="BL97" s="207">
        <f>INDEX($A$87:$H$100,MATCH($L97,$B$87:$B$100,0),MATCH($BC$86,$A$87:$H$87,0))*고양시_Modal_split!L$3 * 0.01</f>
        <v>2.1937811954518402E-3</v>
      </c>
      <c r="BM97" s="207">
        <f>INDEX($A$87:$H$100,MATCH($L97,$B$87:$B$100,0),MATCH($BC$86,$A$87:$H$87,0))*고양시_Modal_split!M$3 * 0.01</f>
        <v>1.6707605130924607E-4</v>
      </c>
      <c r="BN97" s="207">
        <f>INDEX($A$87:$H$100,MATCH($L97,$B$87:$B$100,0),MATCH($BC$86,$A$87:$H$87,0))*고양시_Modal_split!N$3 * 0.01</f>
        <v>7.2641761438802646E-5</v>
      </c>
      <c r="BO97" s="207">
        <f>INDEX($A$87:$H$100,MATCH($L97,$B$87:$B$100,0),MATCH($BC$86,$A$87:$H$87,0))*고양시_Modal_split!O$3 * 0.01</f>
        <v>1.3075517058984474E-4</v>
      </c>
      <c r="BP97" s="207">
        <f>INDEX($A$87:$H$100,MATCH($L97,$B$87:$B$100,0),MATCH($BC$86,$A$87:$H$87,0))*고양시_Modal_split!P$3 * 0.01</f>
        <v>7.2641761438802646E-2</v>
      </c>
      <c r="BQ97" s="207">
        <f>INDEX($A$87:$H$100,MATCH($L97,$B$87:$B$100,0),MATCH($BQ$86,$A$87:$H$87,0))*고양시_Modal_split!C$3 * 0.01</f>
        <v>7.6838840988600128E-4</v>
      </c>
      <c r="BR97" s="207">
        <f>INDEX($A$87:$H$100,MATCH($L97,$B$87:$B$100,0),MATCH($BQ$86,$A$87:$H$87,0))*고양시_Modal_split!D$3 * 0.01</f>
        <v>0.12906181041763801</v>
      </c>
      <c r="BS97" s="207">
        <f>INDEX($A$87:$H$100,MATCH($L97,$B$87:$B$100,0),MATCH($BQ$86,$A$87:$H$87,0))*고양시_Modal_split!E$3 * 0.01</f>
        <v>1.5614750186611955E-2</v>
      </c>
      <c r="BT97" s="207">
        <f>INDEX($A$87:$H$100,MATCH($L97,$B$87:$B$100,0),MATCH($BQ$86,$A$87:$H$87,0))*고양시_Modal_split!F$3 * 0.01</f>
        <v>2.5164720423766544E-2</v>
      </c>
      <c r="BU97" s="207">
        <f>INDEX($A$87:$H$100,MATCH($L97,$B$87:$B$100,0),MATCH($BQ$86,$A$87:$H$87,0))*고양시_Modal_split!G$3 * 0.01</f>
        <v>2.5247047753397182E-3</v>
      </c>
      <c r="BV97" s="207">
        <f>INDEX($A$87:$H$100,MATCH($L97,$B$87:$B$100,0),MATCH($BQ$86,$A$87:$H$87,0))*고양시_Modal_split!H$3 * 0.01</f>
        <v>2.7442443210214337E-5</v>
      </c>
      <c r="BW97" s="207">
        <f>INDEX($A$87:$H$100,MATCH($L97,$B$87:$B$100,0),MATCH($BQ$86,$A$87:$H$87,0))*고양시_Modal_split!I$3 * 0.01</f>
        <v>7.628999212439585E-3</v>
      </c>
      <c r="BX97" s="207">
        <f>INDEX($A$87:$H$100,MATCH($L97,$B$87:$B$100,0),MATCH($BQ$86,$A$87:$H$87,0))*고양시_Modal_split!J$3 * 0.01</f>
        <v>8.3534797131892449E-2</v>
      </c>
      <c r="BY97" s="207">
        <f>INDEX($A$87:$H$100,MATCH($L97,$B$87:$B$100,0),MATCH($BQ$86,$A$87:$H$87,0))*고양시_Modal_split!K$3 * 0.01</f>
        <v>4.1163664815321502E-4</v>
      </c>
      <c r="BZ97" s="207">
        <f>INDEX($A$87:$H$100,MATCH($L97,$B$87:$B$100,0),MATCH($BQ$86,$A$87:$H$87,0))*고양시_Modal_split!L$3 * 0.01</f>
        <v>8.2876178494847279E-3</v>
      </c>
      <c r="CA97" s="207">
        <f>INDEX($A$87:$H$100,MATCH($L97,$B$87:$B$100,0),MATCH($BQ$86,$A$87:$H$87,0))*고양시_Modal_split!M$3 * 0.01</f>
        <v>6.3117619383492956E-4</v>
      </c>
      <c r="CB97" s="207">
        <f>INDEX($A$87:$H$100,MATCH($L97,$B$87:$B$100,0),MATCH($BQ$86,$A$87:$H$87,0))*고양시_Modal_split!N$3 * 0.01</f>
        <v>2.7442443210214335E-4</v>
      </c>
      <c r="CC97" s="207">
        <f>INDEX($A$87:$H$100,MATCH($L97,$B$87:$B$100,0),MATCH($BQ$86,$A$87:$H$87,0))*고양시_Modal_split!O$3 * 0.01</f>
        <v>4.9396397778385804E-4</v>
      </c>
      <c r="CD97" s="207">
        <f>INDEX($A$87:$H$100,MATCH($L97,$B$87:$B$100,0),MATCH($BQ$86,$A$87:$H$87,0))*고양시_Modal_split!P$3 * 0.01</f>
        <v>0.27442443210214335</v>
      </c>
      <c r="CE97" s="304">
        <f t="shared" si="69"/>
        <v>2.6982637002920407</v>
      </c>
      <c r="CF97" s="304">
        <f t="shared" si="51"/>
        <v>453.21193508833829</v>
      </c>
      <c r="CG97" s="304">
        <f t="shared" si="52"/>
        <v>54.832573052363266</v>
      </c>
      <c r="CH97" s="304">
        <f t="shared" si="53"/>
        <v>88.368136184564364</v>
      </c>
      <c r="CI97" s="304">
        <f t="shared" si="54"/>
        <v>8.8657235866738482</v>
      </c>
      <c r="CJ97" s="304">
        <f t="shared" si="55"/>
        <v>9.6366560724715791E-2</v>
      </c>
      <c r="CK97" s="304">
        <f t="shared" si="56"/>
        <v>26.78990388147098</v>
      </c>
      <c r="CL97" s="304">
        <f t="shared" si="57"/>
        <v>293.33981084603482</v>
      </c>
      <c r="CM97" s="304">
        <f t="shared" si="58"/>
        <v>1.4454984108707363</v>
      </c>
      <c r="CN97" s="304">
        <f t="shared" si="59"/>
        <v>29.102701338864161</v>
      </c>
      <c r="CO97" s="304">
        <f t="shared" si="60"/>
        <v>2.216430896668462</v>
      </c>
      <c r="CP97" s="304">
        <f t="shared" si="61"/>
        <v>0.96366560724715766</v>
      </c>
      <c r="CQ97" s="304">
        <f t="shared" si="62"/>
        <v>1.7345980930448837</v>
      </c>
      <c r="CR97" s="304">
        <f t="shared" si="63"/>
        <v>963.66560724715782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46.751013994246264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3.8671624301912056E-4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0.10750711555931551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3.0020851002046292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268.75762482254555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2.7987445657966445E-3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0.7780509892914671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17.258091153818572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16.722556295516121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1.6055704826522428E-4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4.4634859417732341E-2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1.0738277697737335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2.5120162062256535E-2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2.5231594803335414E-7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7.0143833553272449E-5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1.6130744084204706E-3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0.10243000826796667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9.5319358145933786E-7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2.649878156456959E-4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6.5774744837180377E-3</v>
      </c>
      <c r="DR97" s="270">
        <f t="shared" si="71"/>
        <v>332.35874528263815</v>
      </c>
      <c r="DS97" s="270">
        <f t="shared" si="64"/>
        <v>3.3472233666104819E-3</v>
      </c>
      <c r="DT97" s="270">
        <f t="shared" si="65"/>
        <v>0.9305280959177139</v>
      </c>
      <c r="DU97" s="270">
        <f t="shared" si="66"/>
        <v>21.34219457268907</v>
      </c>
      <c r="DW97" s="278" t="s">
        <v>169</v>
      </c>
      <c r="DX97" s="278" t="s">
        <v>169</v>
      </c>
      <c r="DY97" s="281">
        <f t="shared" si="72"/>
        <v>353.70093985532725</v>
      </c>
      <c r="DZ97" s="281">
        <f t="shared" si="73"/>
        <v>0.93387531928432443</v>
      </c>
      <c r="EB97" s="278" t="s">
        <v>170</v>
      </c>
      <c r="EC97" s="278" t="s">
        <v>170</v>
      </c>
      <c r="ED97" s="281">
        <f t="shared" si="81"/>
        <v>292.53121764677991</v>
      </c>
      <c r="EE97" s="281">
        <f t="shared" si="80"/>
        <v>0.77236912175653127</v>
      </c>
      <c r="EK97" s="420" t="s">
        <v>47</v>
      </c>
      <c r="EL97" s="420" t="s">
        <v>47</v>
      </c>
      <c r="EM97" s="420" t="s">
        <v>570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109.08549075660029</v>
      </c>
      <c r="ER97" s="422">
        <f t="shared" si="76"/>
        <v>0.28801802887850869</v>
      </c>
      <c r="ES97">
        <v>0</v>
      </c>
      <c r="EU97" s="306" t="s">
        <v>47</v>
      </c>
      <c r="EV97" s="306" t="s">
        <v>47</v>
      </c>
      <c r="EW97" s="306" t="s">
        <v>570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109.08549075660029</v>
      </c>
      <c r="FB97" s="308">
        <f t="shared" si="68"/>
        <v>0.28801802887850869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$K39*KTDB_TripDistribution_2050!T$12</f>
        <v>92.081012028912198</v>
      </c>
      <c r="D98" s="201">
        <f>$K39*KTDB_TripDistribution_2050!U$12</f>
        <v>666.40912214341961</v>
      </c>
      <c r="E98" s="201">
        <f>$K39*KTDB_TripDistribution_2050!V$12</f>
        <v>38.230241836275205</v>
      </c>
      <c r="F98" s="201">
        <f>$K39*KTDB_TripDistribution_2050!W$12</f>
        <v>6.0078955216776149E-2</v>
      </c>
      <c r="G98" s="201">
        <f>$K39*KTDB_TripDistribution_2050!X$12</f>
        <v>0.22696494193004324</v>
      </c>
      <c r="H98" s="201">
        <f>$K39*KTDB_TripDistribution_2050!Y$12</f>
        <v>797.00741990575398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0.2578268336809541</v>
      </c>
      <c r="N98" s="206">
        <f>INDEX($A$87:$H$100,MATCH($L98,$B$87:$B$100,0),MATCH($M$86,$A$87:$H$87,0))*고양시_Modal_split!D$3 * 0.01</f>
        <v>43.305699957197412</v>
      </c>
      <c r="O98" s="206">
        <f>INDEX($A$87:$H$100,MATCH($L98,$B$87:$B$100,0),MATCH($M$86,$A$87:$H$87,0))*고양시_Modal_split!E$3 * 0.01</f>
        <v>5.2394095844451032</v>
      </c>
      <c r="P98" s="206">
        <f>INDEX($A$87:$H$100,MATCH($L98,$B$87:$B$100,0),MATCH($M$86,$A$87:$H$87,0))*고양시_Modal_split!F$3 * 0.01</f>
        <v>8.4438288030512485</v>
      </c>
      <c r="Q98" s="206">
        <f>INDEX($A$87:$H$100,MATCH($L98,$B$87:$B$100,0),MATCH($M$86,$A$87:$H$87,0))*고양시_Modal_split!G$3 * 0.01</f>
        <v>0.84714531066599219</v>
      </c>
      <c r="R98" s="206">
        <f>INDEX($A$87:$H$100,MATCH($L98,$B$87:$B$100,0),MATCH($M$86,$A$87:$H$87,0))*고양시_Modal_split!H$3 * 0.01</f>
        <v>9.208101202891221E-3</v>
      </c>
      <c r="S98" s="206">
        <f>INDEX($A$87:$H$100,MATCH($L98,$B$87:$B$100,0),MATCH($M$86,$A$87:$H$87,0))*고양시_Modal_split!I$3 * 0.01</f>
        <v>2.559852134403759</v>
      </c>
      <c r="T98" s="206">
        <f>INDEX($A$87:$H$100,MATCH($L98,$B$87:$B$100,0),MATCH($M$86,$A$87:$H$87,0))*고양시_Modal_split!J$3 * 0.01</f>
        <v>28.029460061600876</v>
      </c>
      <c r="U98" s="206">
        <f>INDEX($A$87:$H$100,MATCH($L98,$B$87:$B$100,0),MATCH($M$86,$A$87:$H$87,0))*고양시_Modal_split!K$3 * 0.01</f>
        <v>0.13812151804336831</v>
      </c>
      <c r="V98" s="206">
        <f>INDEX($A$87:$H$100,MATCH($L98,$B$87:$B$100,0),MATCH($M$86,$A$87:$H$87,0))*고양시_Modal_split!L$3 * 0.01</f>
        <v>2.7808465632731485</v>
      </c>
      <c r="W98" s="206">
        <f>INDEX($A$87:$H$100,MATCH($L98,$B$87:$B$100,0),MATCH($M$86,$A$87:$H$87,0))*고양시_Modal_split!M$3 * 0.01</f>
        <v>0.21178632766649805</v>
      </c>
      <c r="X98" s="206">
        <f>INDEX($A$87:$H$100,MATCH($L98,$B$87:$B$100,0),MATCH($M$86,$A$87:$H$87,0))*고양시_Modal_split!N$3 * 0.01</f>
        <v>9.2081012028912196E-2</v>
      </c>
      <c r="Y98" s="206">
        <f>INDEX($A$87:$H$100,MATCH($L98,$B$87:$B$100,0),MATCH($M$86,$A$87:$H$87,0))*고양시_Modal_split!O$3 * 0.01</f>
        <v>0.16574582165204196</v>
      </c>
      <c r="Z98" s="209">
        <f>INDEX($A$87:$H$100,MATCH($L98,$B$87:$B$100,0),MATCH($M$86,$A$87:$H$87,0))*고양시_Modal_split!P$3 * 0.01</f>
        <v>92.081012028912198</v>
      </c>
      <c r="AA98" s="207">
        <f>INDEX($A$87:$H$100,MATCH($L98,$B$87:$B$100,0),MATCH($AA$86,$A$87:$H$87,0))*고양시_Modal_split!C$3 * 0.01</f>
        <v>1.8659455420015747</v>
      </c>
      <c r="AB98" s="207">
        <f>INDEX($A$87:$H$100,MATCH($L98,$B$87:$B$100,0),MATCH($AA$86,$A$87:$H$87,0))*고양시_Modal_split!D$3 * 0.01</f>
        <v>313.41221014405028</v>
      </c>
      <c r="AC98" s="207">
        <f>INDEX($A$87:$H$100,MATCH($L98,$B$87:$B$100,0),MATCH($AA$86,$A$87:$H$87,0))*고양시_Modal_split!E$3 * 0.01</f>
        <v>37.918679049960573</v>
      </c>
      <c r="AD98" s="207">
        <f>INDEX($A$87:$H$100,MATCH($L98,$B$87:$B$100,0),MATCH($AA$86,$A$87:$H$87,0))*고양시_Modal_split!F$3 * 0.01</f>
        <v>61.109716500551578</v>
      </c>
      <c r="AE98" s="207">
        <f>INDEX($A$87:$H$100,MATCH($L98,$B$87:$B$100,0),MATCH($AA$86,$A$87:$H$87,0))*고양시_Modal_split!G$3 * 0.01</f>
        <v>6.1309639237194595</v>
      </c>
      <c r="AF98" s="207">
        <f>INDEX($A$87:$H$100,MATCH($L98,$B$87:$B$100,0),MATCH($AA$86,$A$87:$H$87,0))*고양시_Modal_split!H$3 * 0.01</f>
        <v>6.6640912214341957E-2</v>
      </c>
      <c r="AG98" s="207">
        <f>INDEX($A$87:$H$100,MATCH($L98,$B$87:$B$100,0),MATCH($AA$86,$A$87:$H$87,0))*고양시_Modal_split!I$3 * 0.01</f>
        <v>18.526173595587064</v>
      </c>
      <c r="AH98" s="207">
        <f>INDEX($A$87:$H$100,MATCH($L98,$B$87:$B$100,0),MATCH($AA$86,$A$87:$H$87,0))*고양시_Modal_split!J$3 * 0.01</f>
        <v>202.85493678045691</v>
      </c>
      <c r="AI98" s="207">
        <f>INDEX($A$87:$H$100,MATCH($L98,$B$87:$B$100,0),MATCH($AA$86,$A$87:$H$87,0))*고양시_Modal_split!K$3 * 0.01</f>
        <v>0.99961368321512933</v>
      </c>
      <c r="AJ98" s="207">
        <f>INDEX($A$87:$H$100,MATCH($L98,$B$87:$B$100,0),MATCH($AA$86,$A$87:$H$87,0))*고양시_Modal_split!L$3 * 0.01</f>
        <v>20.125555488731273</v>
      </c>
      <c r="AK98" s="207">
        <f>INDEX($A$87:$H$100,MATCH($L98,$B$87:$B$100,0),MATCH($AA$86,$A$87:$H$87,0))*고양시_Modal_split!M$3 * 0.01</f>
        <v>1.5327409809298649</v>
      </c>
      <c r="AL98" s="207">
        <f>INDEX($A$87:$H$100,MATCH($L98,$B$87:$B$100,0),MATCH($AA$86,$A$87:$H$87,0))*고양시_Modal_split!N$3 * 0.01</f>
        <v>0.66640912214341963</v>
      </c>
      <c r="AM98" s="207">
        <f>INDEX($A$87:$H$100,MATCH($L98,$B$87:$B$100,0),MATCH($AA$86,$A$87:$H$87,0))*고양시_Modal_split!O$3 * 0.01</f>
        <v>1.1995364198581553</v>
      </c>
      <c r="AN98" s="207">
        <f>INDEX($A$87:$H$100,MATCH($L98,$B$87:$B$100,0),MATCH($AA$86,$A$87:$H$87,0))*고양시_Modal_split!P$3 * 0.01</f>
        <v>666.40912214341972</v>
      </c>
      <c r="AO98" s="303">
        <f>INDEX($A$87:$H$100,MATCH($L98,$B$87:$B$100,0),MATCH($AO$86,$A$87:$H$87,0))*고양시_Modal_split!C$3 * 0.01</f>
        <v>0.10704467714157057</v>
      </c>
      <c r="AP98" s="303">
        <f>INDEX($A$87:$H$100,MATCH($L98,$B$87:$B$100,0),MATCH($AO$86,$A$87:$H$87,0))*고양시_Modal_split!D$3 * 0.01</f>
        <v>17.979682735600228</v>
      </c>
      <c r="AQ98" s="303">
        <f>INDEX($A$87:$H$100,MATCH($L98,$B$87:$B$100,0),MATCH($AO$86,$A$87:$H$87,0))*고양시_Modal_split!E$3 * 0.01</f>
        <v>2.1753007604840593</v>
      </c>
      <c r="AR98" s="303">
        <f>INDEX($A$87:$H$100,MATCH($L98,$B$87:$B$100,0),MATCH($AO$86,$A$87:$H$87,0))*고양시_Modal_split!F$3 * 0.01</f>
        <v>3.5057131763864362</v>
      </c>
      <c r="AS98" s="303">
        <f>INDEX($A$87:$H$100,MATCH($L98,$B$87:$B$100,0),MATCH($AO$86,$A$87:$H$87,0))*고양시_Modal_split!G$3 * 0.01</f>
        <v>0.35171822489373183</v>
      </c>
      <c r="AT98" s="303">
        <f>INDEX($A$87:$H$100,MATCH($L98,$B$87:$B$100,0),MATCH($AO$86,$A$87:$H$87,0))*고양시_Modal_split!H$3 * 0.01</f>
        <v>3.8230241836275211E-3</v>
      </c>
      <c r="AU98" s="303">
        <f>INDEX($A$87:$H$100,MATCH($L98,$B$87:$B$100,0),MATCH($AO$86,$A$87:$H$87,0))*고양시_Modal_split!I$3 * 0.01</f>
        <v>1.0628007230484506</v>
      </c>
      <c r="AV98" s="303">
        <f>INDEX($A$87:$H$100,MATCH($L98,$B$87:$B$100,0),MATCH($AO$86,$A$87:$H$87,0))*고양시_Modal_split!J$3 * 0.01</f>
        <v>11.637285614962172</v>
      </c>
      <c r="AW98" s="303">
        <f>INDEX($A$87:$H$100,MATCH($L98,$B$87:$B$100,0),MATCH($AO$86,$A$87:$H$87,0))*고양시_Modal_split!K$3 * 0.01</f>
        <v>5.7345362754412807E-2</v>
      </c>
      <c r="AX98" s="303">
        <f>INDEX($A$87:$H$100,MATCH($L98,$B$87:$B$100,0),MATCH($AO$86,$A$87:$H$87,0))*고양시_Modal_split!L$3 * 0.01</f>
        <v>1.1545533034555111</v>
      </c>
      <c r="AY98" s="303">
        <f>INDEX($A$87:$H$100,MATCH($L98,$B$87:$B$100,0),MATCH($AO$86,$A$87:$H$87,0))*고양시_Modal_split!M$3 * 0.01</f>
        <v>8.7929556223432959E-2</v>
      </c>
      <c r="AZ98" s="303">
        <f>INDEX($A$87:$H$100,MATCH($L98,$B$87:$B$100,0),MATCH($AO$86,$A$87:$H$87,0))*고양시_Modal_split!N$3 * 0.01</f>
        <v>3.8230241836275207E-2</v>
      </c>
      <c r="BA98" s="207">
        <f>INDEX($A$87:$H$100,MATCH($L98,$B$87:$B$100,0),MATCH($AO$86,$A$87:$H$87,0))*고양시_Modal_split!O$3 * 0.01</f>
        <v>6.8814435305295366E-2</v>
      </c>
      <c r="BB98" s="207">
        <f>INDEX($A$87:$H$100,MATCH($L98,$B$87:$B$100,0),MATCH($AO$86,$A$87:$H$87,0))*고양시_Modal_split!P$3 * 0.01</f>
        <v>38.230241836275205</v>
      </c>
      <c r="BC98" s="207">
        <f>INDEX($A$87:$H$100,MATCH($L98,$B$87:$B$100,0),MATCH($BC$86,$A$87:$H$87,0))*고양시_Modal_split!C$3 * 0.01</f>
        <v>1.6822107460697322E-4</v>
      </c>
      <c r="BD98" s="207">
        <f>INDEX($A$87:$H$100,MATCH($L98,$B$87:$B$100,0),MATCH($BC$86,$A$87:$H$87,0))*고양시_Modal_split!D$3 * 0.01</f>
        <v>2.8255132638449823E-2</v>
      </c>
      <c r="BE98" s="207">
        <f>INDEX($A$87:$H$100,MATCH($L98,$B$87:$B$100,0),MATCH($BC$86,$A$87:$H$87,0))*고양시_Modal_split!E$3 * 0.01</f>
        <v>3.4184925518345628E-3</v>
      </c>
      <c r="BF98" s="207">
        <f>INDEX($A$87:$H$100,MATCH($L98,$B$87:$B$100,0),MATCH($BC$86,$A$87:$H$87,0))*고양시_Modal_split!F$3 * 0.01</f>
        <v>5.5092401933783735E-3</v>
      </c>
      <c r="BG98" s="207">
        <f>INDEX($A$87:$H$100,MATCH($L98,$B$87:$B$100,0),MATCH($BC$86,$A$87:$H$87,0))*고양시_Modal_split!G$3 * 0.01</f>
        <v>5.5272638799434056E-4</v>
      </c>
      <c r="BH98" s="207">
        <f>INDEX($A$87:$H$100,MATCH($L98,$B$87:$B$100,0),MATCH($BC$86,$A$87:$H$87,0))*고양시_Modal_split!H$3 * 0.01</f>
        <v>6.0078955216776152E-6</v>
      </c>
      <c r="BI98" s="207">
        <f>INDEX($A$87:$H$100,MATCH($L98,$B$87:$B$100,0),MATCH($BC$86,$A$87:$H$87,0))*고양시_Modal_split!I$3 * 0.01</f>
        <v>1.6701949550263768E-3</v>
      </c>
      <c r="BJ98" s="207">
        <f>INDEX($A$87:$H$100,MATCH($L98,$B$87:$B$100,0),MATCH($BC$86,$A$87:$H$87,0))*고양시_Modal_split!J$3 * 0.01</f>
        <v>1.8288033967986662E-2</v>
      </c>
      <c r="BK98" s="207">
        <f>INDEX($A$87:$H$100,MATCH($L98,$B$87:$B$100,0),MATCH($BC$86,$A$87:$H$87,0))*고양시_Modal_split!K$3 * 0.01</f>
        <v>9.0118432825164225E-5</v>
      </c>
      <c r="BL98" s="207">
        <f>INDEX($A$87:$H$100,MATCH($L98,$B$87:$B$100,0),MATCH($BC$86,$A$87:$H$87,0))*고양시_Modal_split!L$3 * 0.01</f>
        <v>1.8143844475466398E-3</v>
      </c>
      <c r="BM98" s="207">
        <f>INDEX($A$87:$H$100,MATCH($L98,$B$87:$B$100,0),MATCH($BC$86,$A$87:$H$87,0))*고양시_Modal_split!M$3 * 0.01</f>
        <v>1.3818159699858514E-4</v>
      </c>
      <c r="BN98" s="207">
        <f>INDEX($A$87:$H$100,MATCH($L98,$B$87:$B$100,0),MATCH($BC$86,$A$87:$H$87,0))*고양시_Modal_split!N$3 * 0.01</f>
        <v>6.0078955216776157E-5</v>
      </c>
      <c r="BO98" s="207">
        <f>INDEX($A$87:$H$100,MATCH($L98,$B$87:$B$100,0),MATCH($BC$86,$A$87:$H$87,0))*고양시_Modal_split!O$3 * 0.01</f>
        <v>1.0814211939019707E-4</v>
      </c>
      <c r="BP98" s="207">
        <f>INDEX($A$87:$H$100,MATCH($L98,$B$87:$B$100,0),MATCH($BC$86,$A$87:$H$87,0))*고양시_Modal_split!P$3 * 0.01</f>
        <v>6.0078955216776156E-2</v>
      </c>
      <c r="BQ98" s="207">
        <f>INDEX($A$87:$H$100,MATCH($L98,$B$87:$B$100,0),MATCH($BQ$86,$A$87:$H$87,0))*고양시_Modal_split!C$3 * 0.01</f>
        <v>6.3550183740412099E-4</v>
      </c>
      <c r="BR98" s="207">
        <f>INDEX($A$87:$H$100,MATCH($L98,$B$87:$B$100,0),MATCH($BQ$86,$A$87:$H$87,0))*고양시_Modal_split!D$3 * 0.01</f>
        <v>0.10674161218969934</v>
      </c>
      <c r="BS98" s="207">
        <f>INDEX($A$87:$H$100,MATCH($L98,$B$87:$B$100,0),MATCH($BQ$86,$A$87:$H$87,0))*고양시_Modal_split!E$3 * 0.01</f>
        <v>1.2914305195819461E-2</v>
      </c>
      <c r="BT98" s="207">
        <f>INDEX($A$87:$H$100,MATCH($L98,$B$87:$B$100,0),MATCH($BQ$86,$A$87:$H$87,0))*고양시_Modal_split!F$3 * 0.01</f>
        <v>2.0812685174984965E-2</v>
      </c>
      <c r="BU98" s="207">
        <f>INDEX($A$87:$H$100,MATCH($L98,$B$87:$B$100,0),MATCH($BQ$86,$A$87:$H$87,0))*고양시_Modal_split!G$3 * 0.01</f>
        <v>2.0880774657563977E-3</v>
      </c>
      <c r="BV98" s="207">
        <f>INDEX($A$87:$H$100,MATCH($L98,$B$87:$B$100,0),MATCH($BQ$86,$A$87:$H$87,0))*고양시_Modal_split!H$3 * 0.01</f>
        <v>2.2696494193004323E-5</v>
      </c>
      <c r="BW98" s="207">
        <f>INDEX($A$87:$H$100,MATCH($L98,$B$87:$B$100,0),MATCH($BQ$86,$A$87:$H$87,0))*고양시_Modal_split!I$3 * 0.01</f>
        <v>6.3096253856552023E-3</v>
      </c>
      <c r="BX98" s="207">
        <f>INDEX($A$87:$H$100,MATCH($L98,$B$87:$B$100,0),MATCH($BQ$86,$A$87:$H$87,0))*고양시_Modal_split!J$3 * 0.01</f>
        <v>6.9088128323505166E-2</v>
      </c>
      <c r="BY98" s="207">
        <f>INDEX($A$87:$H$100,MATCH($L98,$B$87:$B$100,0),MATCH($BQ$86,$A$87:$H$87,0))*고양시_Modal_split!K$3 * 0.01</f>
        <v>3.4044741289506483E-4</v>
      </c>
      <c r="BZ98" s="207">
        <f>INDEX($A$87:$H$100,MATCH($L98,$B$87:$B$100,0),MATCH($BQ$86,$A$87:$H$87,0))*고양시_Modal_split!L$3 * 0.01</f>
        <v>6.8543412462873056E-3</v>
      </c>
      <c r="CA98" s="207">
        <f>INDEX($A$87:$H$100,MATCH($L98,$B$87:$B$100,0),MATCH($BQ$86,$A$87:$H$87,0))*고양시_Modal_split!M$3 * 0.01</f>
        <v>5.2201936643909942E-4</v>
      </c>
      <c r="CB98" s="207">
        <f>INDEX($A$87:$H$100,MATCH($L98,$B$87:$B$100,0),MATCH($BQ$86,$A$87:$H$87,0))*고양시_Modal_split!N$3 * 0.01</f>
        <v>2.2696494193004326E-4</v>
      </c>
      <c r="CC98" s="207">
        <f>INDEX($A$87:$H$100,MATCH($L98,$B$87:$B$100,0),MATCH($BQ$86,$A$87:$H$87,0))*고양시_Modal_split!O$3 * 0.01</f>
        <v>4.0853689547407784E-4</v>
      </c>
      <c r="CD98" s="207">
        <f>INDEX($A$87:$H$100,MATCH($L98,$B$87:$B$100,0),MATCH($BQ$86,$A$87:$H$87,0))*고양시_Modal_split!P$3 * 0.01</f>
        <v>0.22696494193004324</v>
      </c>
      <c r="CE98" s="304">
        <f t="shared" si="69"/>
        <v>2.2316207757361104</v>
      </c>
      <c r="CF98" s="304">
        <f t="shared" si="51"/>
        <v>374.83258958167607</v>
      </c>
      <c r="CG98" s="304">
        <f t="shared" si="52"/>
        <v>45.349722192637394</v>
      </c>
      <c r="CH98" s="304">
        <f t="shared" si="53"/>
        <v>73.085580405357632</v>
      </c>
      <c r="CI98" s="304">
        <f t="shared" si="54"/>
        <v>7.3324682631329337</v>
      </c>
      <c r="CJ98" s="304">
        <f t="shared" si="55"/>
        <v>7.9700741990575391E-2</v>
      </c>
      <c r="CK98" s="304">
        <f t="shared" si="56"/>
        <v>22.156806273379953</v>
      </c>
      <c r="CL98" s="304">
        <f t="shared" si="57"/>
        <v>242.60905861931144</v>
      </c>
      <c r="CM98" s="304">
        <f t="shared" si="58"/>
        <v>1.1955111298586305</v>
      </c>
      <c r="CN98" s="304">
        <f t="shared" si="59"/>
        <v>24.069624081153766</v>
      </c>
      <c r="CO98" s="304">
        <f t="shared" si="60"/>
        <v>1.8331170657832334</v>
      </c>
      <c r="CP98" s="304">
        <f t="shared" si="61"/>
        <v>0.79700741990575386</v>
      </c>
      <c r="CQ98" s="304">
        <f t="shared" si="62"/>
        <v>1.4346133558303569</v>
      </c>
      <c r="CR98" s="304">
        <f t="shared" si="63"/>
        <v>797.00741990575398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38.665803533211971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3.1983679065269961E-4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8.8914627801450472E-2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2.482898717208168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222.27816322273071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2.3147242867086475E-3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0.64349335170500399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14.273443609029272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13.830525181230945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1.3279000290474197E-4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3.6915620807518257E-2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0.88811792573500847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2.0775832822389574E-2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2.0867994170467576E-7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5.8013023793899856E-5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1.3341062114313527E-3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8.4715565229920103E-2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7.8834644643988619E-7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2.1916031211028839E-4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5.4399533700692903E-3</v>
      </c>
      <c r="DR98" s="270">
        <f t="shared" si="71"/>
        <v>274.87998333522597</v>
      </c>
      <c r="DS98" s="270">
        <f t="shared" si="64"/>
        <v>2.7683481066542335E-3</v>
      </c>
      <c r="DT98" s="270">
        <f t="shared" si="65"/>
        <v>0.769600773649877</v>
      </c>
      <c r="DU98" s="270">
        <f t="shared" si="66"/>
        <v>17.651234311553949</v>
      </c>
      <c r="DW98" s="278" t="s">
        <v>170</v>
      </c>
      <c r="DX98" s="278" t="s">
        <v>170</v>
      </c>
      <c r="DY98" s="281">
        <f t="shared" si="72"/>
        <v>292.53121764677991</v>
      </c>
      <c r="DZ98" s="281">
        <f t="shared" si="73"/>
        <v>0.77236912175653127</v>
      </c>
      <c r="EB98" s="278" t="s">
        <v>171</v>
      </c>
      <c r="EC98" s="278" t="s">
        <v>171</v>
      </c>
      <c r="ED98" s="281">
        <f t="shared" si="81"/>
        <v>11.748889723717534</v>
      </c>
      <c r="EE98" s="281">
        <f t="shared" si="80"/>
        <v>3.1020551278322466E-2</v>
      </c>
      <c r="EK98" s="420" t="s">
        <v>47</v>
      </c>
      <c r="EL98" s="420" t="s">
        <v>47</v>
      </c>
      <c r="EM98" s="420" t="s">
        <v>571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54.541064844292315</v>
      </c>
      <c r="ER98" s="422">
        <f t="shared" si="76"/>
        <v>0.14400457733135816</v>
      </c>
      <c r="ES98">
        <v>0</v>
      </c>
      <c r="EU98" s="306" t="s">
        <v>47</v>
      </c>
      <c r="EV98" s="306" t="s">
        <v>47</v>
      </c>
      <c r="EW98" s="306" t="s">
        <v>571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54.541064844292315</v>
      </c>
      <c r="FB98" s="308">
        <f t="shared" si="68"/>
        <v>0.14400457733135816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$K40*KTDB_TripDistribution_2050!T$12</f>
        <v>3.6982366007934537</v>
      </c>
      <c r="D99" s="201">
        <f>$K40*KTDB_TripDistribution_2050!U$12</f>
        <v>26.764894871481186</v>
      </c>
      <c r="E99" s="201">
        <f>$K40*KTDB_TripDistribution_2050!V$12</f>
        <v>1.5354357700988914</v>
      </c>
      <c r="F99" s="201">
        <f>$K40*KTDB_TripDistribution_2050!W$12</f>
        <v>2.4129425407525811E-3</v>
      </c>
      <c r="G99" s="201">
        <f>$K40*KTDB_TripDistribution_2050!X$12</f>
        <v>9.1155607095097495E-3</v>
      </c>
      <c r="H99" s="201">
        <f>$K40*KTDB_TripDistribution_2050!Y$12</f>
        <v>32.010095745623801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1.0355062482221669E-2</v>
      </c>
      <c r="N99" s="206">
        <f>INDEX($A$87:$H$100,MATCH($L99,$B$87:$B$100,0),MATCH($M$86,$A$87:$H$87,0))*고양시_Modal_split!D$3 * 0.01</f>
        <v>1.7392806733531614</v>
      </c>
      <c r="O99" s="206">
        <f>INDEX($A$87:$H$100,MATCH($L99,$B$87:$B$100,0),MATCH($M$86,$A$87:$H$87,0))*고양시_Modal_split!E$3 * 0.01</f>
        <v>0.2104296625851475</v>
      </c>
      <c r="P99" s="206">
        <f>INDEX($A$87:$H$100,MATCH($L99,$B$87:$B$100,0),MATCH($M$86,$A$87:$H$87,0))*고양시_Modal_split!F$3 * 0.01</f>
        <v>0.3391282962927597</v>
      </c>
      <c r="Q99" s="206">
        <f>INDEX($A$87:$H$100,MATCH($L99,$B$87:$B$100,0),MATCH($M$86,$A$87:$H$87,0))*고양시_Modal_split!G$3 * 0.01</f>
        <v>3.4023776727299775E-2</v>
      </c>
      <c r="R99" s="206">
        <f>INDEX($A$87:$H$100,MATCH($L99,$B$87:$B$100,0),MATCH($M$86,$A$87:$H$87,0))*고양시_Modal_split!H$3 * 0.01</f>
        <v>3.6982366007934538E-4</v>
      </c>
      <c r="S99" s="206">
        <f>INDEX($A$87:$H$100,MATCH($L99,$B$87:$B$100,0),MATCH($M$86,$A$87:$H$87,0))*고양시_Modal_split!I$3 * 0.01</f>
        <v>0.102810977502058</v>
      </c>
      <c r="T99" s="206">
        <f>INDEX($A$87:$H$100,MATCH($L99,$B$87:$B$100,0),MATCH($M$86,$A$87:$H$87,0))*고양시_Modal_split!J$3 * 0.01</f>
        <v>1.1257432212815273</v>
      </c>
      <c r="U99" s="206">
        <f>INDEX($A$87:$H$100,MATCH($L99,$B$87:$B$100,0),MATCH($M$86,$A$87:$H$87,0))*고양시_Modal_split!K$3 * 0.01</f>
        <v>5.5473549011901806E-3</v>
      </c>
      <c r="V99" s="206">
        <f>INDEX($A$87:$H$100,MATCH($L99,$B$87:$B$100,0),MATCH($M$86,$A$87:$H$87,0))*고양시_Modal_split!L$3 * 0.01</f>
        <v>0.11168674534396229</v>
      </c>
      <c r="W99" s="206">
        <f>INDEX($A$87:$H$100,MATCH($L99,$B$87:$B$100,0),MATCH($M$86,$A$87:$H$87,0))*고양시_Modal_split!M$3 * 0.01</f>
        <v>8.5059441818249436E-3</v>
      </c>
      <c r="X99" s="206">
        <f>INDEX($A$87:$H$100,MATCH($L99,$B$87:$B$100,0),MATCH($M$86,$A$87:$H$87,0))*고양시_Modal_split!N$3 * 0.01</f>
        <v>3.6982366007934542E-3</v>
      </c>
      <c r="Y99" s="206">
        <f>INDEX($A$87:$H$100,MATCH($L99,$B$87:$B$100,0),MATCH($M$86,$A$87:$H$87,0))*고양시_Modal_split!O$3 * 0.01</f>
        <v>6.6568258814282168E-3</v>
      </c>
      <c r="Z99" s="209">
        <f>INDEX($A$87:$H$100,MATCH($L99,$B$87:$B$100,0),MATCH($M$86,$A$87:$H$87,0))*고양시_Modal_split!P$3 * 0.01</f>
        <v>3.6982366007934537</v>
      </c>
      <c r="AA99" s="207">
        <f>INDEX($A$87:$H$100,MATCH($L99,$B$87:$B$100,0),MATCH($AA$86,$A$87:$H$87,0))*고양시_Modal_split!C$3 * 0.01</f>
        <v>7.4941705640147321E-2</v>
      </c>
      <c r="AB99" s="207">
        <f>INDEX($A$87:$H$100,MATCH($L99,$B$87:$B$100,0),MATCH($AA$86,$A$87:$H$87,0))*고양시_Modal_split!D$3 * 0.01</f>
        <v>12.587530058057602</v>
      </c>
      <c r="AC99" s="207">
        <f>INDEX($A$87:$H$100,MATCH($L99,$B$87:$B$100,0),MATCH($AA$86,$A$87:$H$87,0))*고양시_Modal_split!E$3 * 0.01</f>
        <v>1.5229225181872794</v>
      </c>
      <c r="AD99" s="207">
        <f>INDEX($A$87:$H$100,MATCH($L99,$B$87:$B$100,0),MATCH($AA$86,$A$87:$H$87,0))*고양시_Modal_split!F$3 * 0.01</f>
        <v>2.4543408597148249</v>
      </c>
      <c r="AE99" s="207">
        <f>INDEX($A$87:$H$100,MATCH($L99,$B$87:$B$100,0),MATCH($AA$86,$A$87:$H$87,0))*고양시_Modal_split!G$3 * 0.01</f>
        <v>0.24623703281762691</v>
      </c>
      <c r="AF99" s="207">
        <f>INDEX($A$87:$H$100,MATCH($L99,$B$87:$B$100,0),MATCH($AA$86,$A$87:$H$87,0))*고양시_Modal_split!H$3 * 0.01</f>
        <v>2.6764894871481189E-3</v>
      </c>
      <c r="AG99" s="207">
        <f>INDEX($A$87:$H$100,MATCH($L99,$B$87:$B$100,0),MATCH($AA$86,$A$87:$H$87,0))*고양시_Modal_split!I$3 * 0.01</f>
        <v>0.74406407742717695</v>
      </c>
      <c r="AH99" s="207">
        <f>INDEX($A$87:$H$100,MATCH($L99,$B$87:$B$100,0),MATCH($AA$86,$A$87:$H$87,0))*고양시_Modal_split!J$3 * 0.01</f>
        <v>8.1472339988788729</v>
      </c>
      <c r="AI99" s="207">
        <f>INDEX($A$87:$H$100,MATCH($L99,$B$87:$B$100,0),MATCH($AA$86,$A$87:$H$87,0))*고양시_Modal_split!K$3 * 0.01</f>
        <v>4.0147342307221778E-2</v>
      </c>
      <c r="AJ99" s="207">
        <f>INDEX($A$87:$H$100,MATCH($L99,$B$87:$B$100,0),MATCH($AA$86,$A$87:$H$87,0))*고양시_Modal_split!L$3 * 0.01</f>
        <v>0.80829982511873188</v>
      </c>
      <c r="AK99" s="207">
        <f>INDEX($A$87:$H$100,MATCH($L99,$B$87:$B$100,0),MATCH($AA$86,$A$87:$H$87,0))*고양시_Modal_split!M$3 * 0.01</f>
        <v>6.1559258204406726E-2</v>
      </c>
      <c r="AL99" s="207">
        <f>INDEX($A$87:$H$100,MATCH($L99,$B$87:$B$100,0),MATCH($AA$86,$A$87:$H$87,0))*고양시_Modal_split!N$3 * 0.01</f>
        <v>2.676489487148119E-2</v>
      </c>
      <c r="AM99" s="207">
        <f>INDEX($A$87:$H$100,MATCH($L99,$B$87:$B$100,0),MATCH($AA$86,$A$87:$H$87,0))*고양시_Modal_split!O$3 * 0.01</f>
        <v>4.8176810768666131E-2</v>
      </c>
      <c r="AN99" s="207">
        <f>INDEX($A$87:$H$100,MATCH($L99,$B$87:$B$100,0),MATCH($AA$86,$A$87:$H$87,0))*고양시_Modal_split!P$3 * 0.01</f>
        <v>26.764894871481189</v>
      </c>
      <c r="AO99" s="303">
        <f>INDEX($A$87:$H$100,MATCH($L99,$B$87:$B$100,0),MATCH($AO$86,$A$87:$H$87,0))*고양시_Modal_split!C$3 * 0.01</f>
        <v>4.2992201562768954E-3</v>
      </c>
      <c r="AP99" s="303">
        <f>INDEX($A$87:$H$100,MATCH($L99,$B$87:$B$100,0),MATCH($AO$86,$A$87:$H$87,0))*고양시_Modal_split!D$3 * 0.01</f>
        <v>0.72211544267750871</v>
      </c>
      <c r="AQ99" s="303">
        <f>INDEX($A$87:$H$100,MATCH($L99,$B$87:$B$100,0),MATCH($AO$86,$A$87:$H$87,0))*고양시_Modal_split!E$3 * 0.01</f>
        <v>8.7366295318626913E-2</v>
      </c>
      <c r="AR99" s="303">
        <f>INDEX($A$87:$H$100,MATCH($L99,$B$87:$B$100,0),MATCH($AO$86,$A$87:$H$87,0))*고양시_Modal_split!F$3 * 0.01</f>
        <v>0.14079946011806835</v>
      </c>
      <c r="AS99" s="303">
        <f>INDEX($A$87:$H$100,MATCH($L99,$B$87:$B$100,0),MATCH($AO$86,$A$87:$H$87,0))*고양시_Modal_split!G$3 * 0.01</f>
        <v>1.4126009084909802E-2</v>
      </c>
      <c r="AT99" s="303">
        <f>INDEX($A$87:$H$100,MATCH($L99,$B$87:$B$100,0),MATCH($AO$86,$A$87:$H$87,0))*고양시_Modal_split!H$3 * 0.01</f>
        <v>1.5354357700988916E-4</v>
      </c>
      <c r="AU99" s="303">
        <f>INDEX($A$87:$H$100,MATCH($L99,$B$87:$B$100,0),MATCH($AO$86,$A$87:$H$87,0))*고양시_Modal_split!I$3 * 0.01</f>
        <v>4.2685114408749184E-2</v>
      </c>
      <c r="AV99" s="303">
        <f>INDEX($A$87:$H$100,MATCH($L99,$B$87:$B$100,0),MATCH($AO$86,$A$87:$H$87,0))*고양시_Modal_split!J$3 * 0.01</f>
        <v>0.46738664841810257</v>
      </c>
      <c r="AW99" s="303">
        <f>INDEX($A$87:$H$100,MATCH($L99,$B$87:$B$100,0),MATCH($AO$86,$A$87:$H$87,0))*고양시_Modal_split!K$3 * 0.01</f>
        <v>2.3031536551483371E-3</v>
      </c>
      <c r="AX99" s="303">
        <f>INDEX($A$87:$H$100,MATCH($L99,$B$87:$B$100,0),MATCH($AO$86,$A$87:$H$87,0))*고양시_Modal_split!L$3 * 0.01</f>
        <v>4.6370160256986523E-2</v>
      </c>
      <c r="AY99" s="303">
        <f>INDEX($A$87:$H$100,MATCH($L99,$B$87:$B$100,0),MATCH($AO$86,$A$87:$H$87,0))*고양시_Modal_split!M$3 * 0.01</f>
        <v>3.5315022712274504E-3</v>
      </c>
      <c r="AZ99" s="303">
        <f>INDEX($A$87:$H$100,MATCH($L99,$B$87:$B$100,0),MATCH($AO$86,$A$87:$H$87,0))*고양시_Modal_split!N$3 * 0.01</f>
        <v>1.5354357700988917E-3</v>
      </c>
      <c r="BA99" s="207">
        <f>INDEX($A$87:$H$100,MATCH($L99,$B$87:$B$100,0),MATCH($AO$86,$A$87:$H$87,0))*고양시_Modal_split!O$3 * 0.01</f>
        <v>2.7637843861780041E-3</v>
      </c>
      <c r="BB99" s="207">
        <f>INDEX($A$87:$H$100,MATCH($L99,$B$87:$B$100,0),MATCH($AO$86,$A$87:$H$87,0))*고양시_Modal_split!P$3 * 0.01</f>
        <v>1.5354357700988914</v>
      </c>
      <c r="BC99" s="207">
        <f>INDEX($A$87:$H$100,MATCH($L99,$B$87:$B$100,0),MATCH($BC$86,$A$87:$H$87,0))*고양시_Modal_split!C$3 * 0.01</f>
        <v>6.7562391141072268E-6</v>
      </c>
      <c r="BD99" s="207">
        <f>INDEX($A$87:$H$100,MATCH($L99,$B$87:$B$100,0),MATCH($BC$86,$A$87:$H$87,0))*고양시_Modal_split!D$3 * 0.01</f>
        <v>1.1348068769159389E-3</v>
      </c>
      <c r="BE99" s="207">
        <f>INDEX($A$87:$H$100,MATCH($L99,$B$87:$B$100,0),MATCH($BC$86,$A$87:$H$87,0))*고양시_Modal_split!E$3 * 0.01</f>
        <v>1.3729643056882186E-4</v>
      </c>
      <c r="BF99" s="207">
        <f>INDEX($A$87:$H$100,MATCH($L99,$B$87:$B$100,0),MATCH($BC$86,$A$87:$H$87,0))*고양시_Modal_split!F$3 * 0.01</f>
        <v>2.212668309870117E-4</v>
      </c>
      <c r="BG99" s="207">
        <f>INDEX($A$87:$H$100,MATCH($L99,$B$87:$B$100,0),MATCH($BC$86,$A$87:$H$87,0))*고양시_Modal_split!G$3 * 0.01</f>
        <v>2.2199071374923745E-5</v>
      </c>
      <c r="BH99" s="207">
        <f>INDEX($A$87:$H$100,MATCH($L99,$B$87:$B$100,0),MATCH($BC$86,$A$87:$H$87,0))*고양시_Modal_split!H$3 * 0.01</f>
        <v>2.4129425407525812E-7</v>
      </c>
      <c r="BI99" s="207">
        <f>INDEX($A$87:$H$100,MATCH($L99,$B$87:$B$100,0),MATCH($BC$86,$A$87:$H$87,0))*고양시_Modal_split!I$3 * 0.01</f>
        <v>6.7079802632921754E-5</v>
      </c>
      <c r="BJ99" s="207">
        <f>INDEX($A$87:$H$100,MATCH($L99,$B$87:$B$100,0),MATCH($BC$86,$A$87:$H$87,0))*고양시_Modal_split!J$3 * 0.01</f>
        <v>7.3449970940508578E-4</v>
      </c>
      <c r="BK99" s="207">
        <f>INDEX($A$87:$H$100,MATCH($L99,$B$87:$B$100,0),MATCH($BC$86,$A$87:$H$87,0))*고양시_Modal_split!K$3 * 0.01</f>
        <v>3.6194138111288712E-6</v>
      </c>
      <c r="BL99" s="207">
        <f>INDEX($A$87:$H$100,MATCH($L99,$B$87:$B$100,0),MATCH($BC$86,$A$87:$H$87,0))*고양시_Modal_split!L$3 * 0.01</f>
        <v>7.2870864730727953E-5</v>
      </c>
      <c r="BM99" s="207">
        <f>INDEX($A$87:$H$100,MATCH($L99,$B$87:$B$100,0),MATCH($BC$86,$A$87:$H$87,0))*고양시_Modal_split!M$3 * 0.01</f>
        <v>5.5497678437309362E-6</v>
      </c>
      <c r="BN99" s="207">
        <f>INDEX($A$87:$H$100,MATCH($L99,$B$87:$B$100,0),MATCH($BC$86,$A$87:$H$87,0))*고양시_Modal_split!N$3 * 0.01</f>
        <v>2.4129425407525811E-6</v>
      </c>
      <c r="BO99" s="207">
        <f>INDEX($A$87:$H$100,MATCH($L99,$B$87:$B$100,0),MATCH($BC$86,$A$87:$H$87,0))*고양시_Modal_split!O$3 * 0.01</f>
        <v>4.3432965733546465E-6</v>
      </c>
      <c r="BP99" s="207">
        <f>INDEX($A$87:$H$100,MATCH($L99,$B$87:$B$100,0),MATCH($BC$86,$A$87:$H$87,0))*고양시_Modal_split!P$3 * 0.01</f>
        <v>2.4129425407525811E-3</v>
      </c>
      <c r="BQ99" s="207">
        <f>INDEX($A$87:$H$100,MATCH($L99,$B$87:$B$100,0),MATCH($BQ$86,$A$87:$H$87,0))*고양시_Modal_split!C$3 * 0.01</f>
        <v>2.5523569986627297E-5</v>
      </c>
      <c r="BR99" s="207">
        <f>INDEX($A$87:$H$100,MATCH($L99,$B$87:$B$100,0),MATCH($BQ$86,$A$87:$H$87,0))*고양시_Modal_split!D$3 * 0.01</f>
        <v>4.2870482016824354E-3</v>
      </c>
      <c r="BS99" s="207">
        <f>INDEX($A$87:$H$100,MATCH($L99,$B$87:$B$100,0),MATCH($BQ$86,$A$87:$H$87,0))*고양시_Modal_split!E$3 * 0.01</f>
        <v>5.1867540437110465E-4</v>
      </c>
      <c r="BT99" s="207">
        <f>INDEX($A$87:$H$100,MATCH($L99,$B$87:$B$100,0),MATCH($BQ$86,$A$87:$H$87,0))*고양시_Modal_split!F$3 * 0.01</f>
        <v>8.3589691706204407E-4</v>
      </c>
      <c r="BU99" s="207">
        <f>INDEX($A$87:$H$100,MATCH($L99,$B$87:$B$100,0),MATCH($BQ$86,$A$87:$H$87,0))*고양시_Modal_split!G$3 * 0.01</f>
        <v>8.3863158527489685E-5</v>
      </c>
      <c r="BV99" s="207">
        <f>INDEX($A$87:$H$100,MATCH($L99,$B$87:$B$100,0),MATCH($BQ$86,$A$87:$H$87,0))*고양시_Modal_split!H$3 * 0.01</f>
        <v>9.1155607095097488E-7</v>
      </c>
      <c r="BW99" s="207">
        <f>INDEX($A$87:$H$100,MATCH($L99,$B$87:$B$100,0),MATCH($BQ$86,$A$87:$H$87,0))*고양시_Modal_split!I$3 * 0.01</f>
        <v>2.5341258772437102E-4</v>
      </c>
      <c r="BX99" s="207">
        <f>INDEX($A$87:$H$100,MATCH($L99,$B$87:$B$100,0),MATCH($BQ$86,$A$87:$H$87,0))*고양시_Modal_split!J$3 * 0.01</f>
        <v>2.774776679974768E-3</v>
      </c>
      <c r="BY99" s="207">
        <f>INDEX($A$87:$H$100,MATCH($L99,$B$87:$B$100,0),MATCH($BQ$86,$A$87:$H$87,0))*고양시_Modal_split!K$3 * 0.01</f>
        <v>1.3673341064264626E-5</v>
      </c>
      <c r="BZ99" s="207">
        <f>INDEX($A$87:$H$100,MATCH($L99,$B$87:$B$100,0),MATCH($BQ$86,$A$87:$H$87,0))*고양시_Modal_split!L$3 * 0.01</f>
        <v>2.7528993342719444E-4</v>
      </c>
      <c r="CA99" s="207">
        <f>INDEX($A$87:$H$100,MATCH($L99,$B$87:$B$100,0),MATCH($BQ$86,$A$87:$H$87,0))*고양시_Modal_split!M$3 * 0.01</f>
        <v>2.0965789631872421E-5</v>
      </c>
      <c r="CB99" s="207">
        <f>INDEX($A$87:$H$100,MATCH($L99,$B$87:$B$100,0),MATCH($BQ$86,$A$87:$H$87,0))*고양시_Modal_split!N$3 * 0.01</f>
        <v>9.1155607095097505E-6</v>
      </c>
      <c r="CC99" s="207">
        <f>INDEX($A$87:$H$100,MATCH($L99,$B$87:$B$100,0),MATCH($BQ$86,$A$87:$H$87,0))*고양시_Modal_split!O$3 * 0.01</f>
        <v>1.6408009277117549E-5</v>
      </c>
      <c r="CD99" s="207">
        <f>INDEX($A$87:$H$100,MATCH($L99,$B$87:$B$100,0),MATCH($BQ$86,$A$87:$H$87,0))*고양시_Modal_split!P$3 * 0.01</f>
        <v>9.1155607095097495E-3</v>
      </c>
      <c r="CE99" s="304">
        <f t="shared" si="69"/>
        <v>8.9628268087746626E-2</v>
      </c>
      <c r="CF99" s="304">
        <f t="shared" si="51"/>
        <v>15.054348029166871</v>
      </c>
      <c r="CG99" s="304">
        <f t="shared" si="52"/>
        <v>1.8213744479259937</v>
      </c>
      <c r="CH99" s="304">
        <f t="shared" si="53"/>
        <v>2.9353257798737018</v>
      </c>
      <c r="CI99" s="304">
        <f t="shared" si="54"/>
        <v>0.29449288085973885</v>
      </c>
      <c r="CJ99" s="304">
        <f t="shared" si="55"/>
        <v>3.2010095745623798E-3</v>
      </c>
      <c r="CK99" s="304">
        <f t="shared" si="56"/>
        <v>0.88988066172834146</v>
      </c>
      <c r="CL99" s="304">
        <f t="shared" si="57"/>
        <v>9.7438731449678819</v>
      </c>
      <c r="CM99" s="304">
        <f t="shared" si="58"/>
        <v>4.8015143618435695E-2</v>
      </c>
      <c r="CN99" s="304">
        <f t="shared" si="59"/>
        <v>0.96670489151783856</v>
      </c>
      <c r="CO99" s="304">
        <f t="shared" si="60"/>
        <v>7.3623220214934712E-2</v>
      </c>
      <c r="CP99" s="304">
        <f t="shared" si="61"/>
        <v>3.2010095745623801E-2</v>
      </c>
      <c r="CQ99" s="304">
        <f t="shared" si="62"/>
        <v>5.7618172342122818E-2</v>
      </c>
      <c r="CR99" s="304">
        <f t="shared" si="63"/>
        <v>32.010095745623801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1.5529291726367511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1.28455595720509E-5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3.5710655610301494E-3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9.9720308342823472E-2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8.9273262823103572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9.2965942589375437E-5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2.5844532039846369E-2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0.57326228731824957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0.5554734174442375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5.333226016321263E-6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1.4826368325373111E-3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3.5669354043835783E-2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8.344168212617197E-4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8.3811828438783658E-9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2.3299688305981852E-6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5.3581518184358785E-5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3.4024192076844723E-3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3.1662246299096037E-8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8.8021044711486981E-6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2.1848407414856702E-4</v>
      </c>
      <c r="DR99" s="270">
        <f t="shared" si="71"/>
        <v>11.039965708420292</v>
      </c>
      <c r="DS99" s="270">
        <f t="shared" si="64"/>
        <v>1.1118477160689058E-4</v>
      </c>
      <c r="DT99" s="270">
        <f t="shared" si="65"/>
        <v>3.0909366506715576E-2</v>
      </c>
      <c r="DU99" s="270">
        <f t="shared" si="66"/>
        <v>0.70892401529724181</v>
      </c>
      <c r="DW99" s="278" t="s">
        <v>171</v>
      </c>
      <c r="DX99" s="278" t="s">
        <v>171</v>
      </c>
      <c r="DY99" s="281">
        <f t="shared" si="72"/>
        <v>11.748889723717534</v>
      </c>
      <c r="DZ99" s="281">
        <f t="shared" si="73"/>
        <v>3.1020551278322466E-2</v>
      </c>
      <c r="EB99" s="278" t="s">
        <v>26</v>
      </c>
      <c r="EC99" s="278" t="s">
        <v>26</v>
      </c>
      <c r="ED99" s="281">
        <f t="shared" si="81"/>
        <v>5054.8096447761764</v>
      </c>
      <c r="EE99" s="281">
        <f t="shared" si="80"/>
        <v>13.346195723617996</v>
      </c>
      <c r="EK99" s="420" t="s">
        <v>47</v>
      </c>
      <c r="EL99" s="420" t="s">
        <v>47</v>
      </c>
      <c r="EM99" s="420" t="s">
        <v>572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50.550422568994236</v>
      </c>
      <c r="ER99" s="422">
        <f t="shared" si="76"/>
        <v>0.1334680988857033</v>
      </c>
      <c r="ES99">
        <v>0</v>
      </c>
      <c r="EU99" s="306" t="s">
        <v>47</v>
      </c>
      <c r="EV99" s="306" t="s">
        <v>47</v>
      </c>
      <c r="EW99" s="306" t="s">
        <v>572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50.550422568994236</v>
      </c>
      <c r="FB99" s="308">
        <f t="shared" si="68"/>
        <v>0.1334680988857033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$K41*KTDB_TripDistribution_2050!T$12</f>
        <v>1591.1190314960222</v>
      </c>
      <c r="D100" s="201">
        <f>$K41*KTDB_TripDistribution_2050!U$12</f>
        <v>11515.253944776594</v>
      </c>
      <c r="E100" s="201">
        <f>$K41*KTDB_TripDistribution_2050!V$12</f>
        <v>660.6016161648339</v>
      </c>
      <c r="F100" s="201">
        <f>$K41*KTDB_TripDistribution_2050!W$12</f>
        <v>1.0381376891013634</v>
      </c>
      <c r="G100" s="201">
        <f>$K41*KTDB_TripDistribution_2050!X$12</f>
        <v>3.9218534921607064</v>
      </c>
      <c r="H100" s="201">
        <f>$K41*KTDB_TripDistribution_2050!Y$12</f>
        <v>13771.934583618715</v>
      </c>
      <c r="I100" t="b">
        <f>H100=$L$41</f>
        <v>1</v>
      </c>
      <c r="J100" s="230">
        <f>CR100</f>
        <v>13771.934583618711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4.4551332881888621</v>
      </c>
      <c r="N100" s="206">
        <f>INDEX($A$87:$H$100,MATCH($L100,$B$87:$B$100,0),MATCH($M$86,$A$87:$H$87,0))*고양시_Modal_split!D$3 * 0.01</f>
        <v>748.30328051257925</v>
      </c>
      <c r="O100" s="206">
        <f>INDEX($A$87:$H$100,MATCH($L100,$B$87:$B$100,0),MATCH($M$86,$A$87:$H$87,0))*고양시_Modal_split!E$3 * 0.01</f>
        <v>90.534672892123652</v>
      </c>
      <c r="P100" s="206">
        <f>INDEX($A$87:$H$100,MATCH($L100,$B$87:$B$100,0),MATCH($M$86,$A$87:$H$87,0))*고양시_Modal_split!F$3 * 0.01</f>
        <v>145.90561518818524</v>
      </c>
      <c r="Q100" s="206">
        <f>INDEX($A$87:$H$100,MATCH($L100,$B$87:$B$100,0),MATCH($M$86,$A$87:$H$87,0))*고양시_Modal_split!G$3 * 0.01</f>
        <v>14.638295089763403</v>
      </c>
      <c r="R100" s="206">
        <f>INDEX($A$87:$H$100,MATCH($L100,$B$87:$B$100,0),MATCH($M$86,$A$87:$H$87,0))*고양시_Modal_split!H$3 * 0.01</f>
        <v>0.15911190314960222</v>
      </c>
      <c r="S100" s="206">
        <f>INDEX($A$87:$H$100,MATCH($L100,$B$87:$B$100,0),MATCH($M$86,$A$87:$H$87,0))*고양시_Modal_split!I$3 * 0.01</f>
        <v>44.233109075589418</v>
      </c>
      <c r="T100" s="206">
        <f>INDEX($A$87:$H$100,MATCH($L100,$B$87:$B$100,0),MATCH($M$86,$A$87:$H$87,0))*고양시_Modal_split!J$3 * 0.01</f>
        <v>484.33663318738917</v>
      </c>
      <c r="U100" s="206">
        <f>INDEX($A$87:$H$100,MATCH($L100,$B$87:$B$100,0),MATCH($M$86,$A$87:$H$87,0))*고양시_Modal_split!K$3 * 0.01</f>
        <v>2.3866785472440335</v>
      </c>
      <c r="V100" s="206">
        <f>INDEX($A$87:$H$100,MATCH($L100,$B$87:$B$100,0),MATCH($M$86,$A$87:$H$87,0))*고양시_Modal_split!L$3 * 0.01</f>
        <v>48.05179475117987</v>
      </c>
      <c r="W100" s="206">
        <f>INDEX($A$87:$H$100,MATCH($L100,$B$87:$B$100,0),MATCH($M$86,$A$87:$H$87,0))*고양시_Modal_split!M$3 * 0.01</f>
        <v>3.6595737724408508</v>
      </c>
      <c r="X100" s="206">
        <f>INDEX($A$87:$H$100,MATCH($L100,$B$87:$B$100,0),MATCH($M$86,$A$87:$H$87,0))*고양시_Modal_split!N$3 * 0.01</f>
        <v>1.5911190314960224</v>
      </c>
      <c r="Y100" s="206">
        <f>INDEX($A$87:$H$100,MATCH($L100,$B$87:$B$100,0),MATCH($M$86,$A$87:$H$87,0))*고양시_Modal_split!O$3 * 0.01</f>
        <v>2.8640142566928399</v>
      </c>
      <c r="Z100" s="209">
        <f>INDEX($A$87:$H$100,MATCH($L100,$B$87:$B$100,0),MATCH($M$86,$A$87:$H$87,0))*고양시_Modal_split!P$3 * 0.01</f>
        <v>1591.1190314960224</v>
      </c>
      <c r="AA100" s="207">
        <f>INDEX($A$87:$H$100,MATCH($L100,$B$87:$B$100,0),MATCH($AA$86,$A$87:$H$87,0))*고양시_Modal_split!C$3 * 0.01</f>
        <v>32.242711045374456</v>
      </c>
      <c r="AB100" s="207">
        <f>INDEX($A$87:$H$100,MATCH($L100,$B$87:$B$100,0),MATCH($AA$86,$A$87:$H$87,0))*고양시_Modal_split!D$3 * 0.01</f>
        <v>5415.6239302284321</v>
      </c>
      <c r="AC100" s="207">
        <f>INDEX($A$87:$H$100,MATCH($L100,$B$87:$B$100,0),MATCH($AA$86,$A$87:$H$87,0))*고양시_Modal_split!E$3 * 0.01</f>
        <v>655.21794945778811</v>
      </c>
      <c r="AD100" s="207">
        <f>INDEX($A$87:$H$100,MATCH($L100,$B$87:$B$100,0),MATCH($AA$86,$A$87:$H$87,0))*고양시_Modal_split!F$3 * 0.01</f>
        <v>1055.9487867360137</v>
      </c>
      <c r="AE100" s="207">
        <f>INDEX($A$87:$H$100,MATCH($L100,$B$87:$B$100,0),MATCH($AA$86,$A$87:$H$87,0))*고양시_Modal_split!G$3 * 0.01</f>
        <v>105.94033629194466</v>
      </c>
      <c r="AF100" s="207">
        <f>INDEX($A$87:$H$100,MATCH($L100,$B$87:$B$100,0),MATCH($AA$86,$A$87:$H$87,0))*고양시_Modal_split!H$3 * 0.01</f>
        <v>1.1515253944776596</v>
      </c>
      <c r="AG100" s="207">
        <f>INDEX($A$87:$H$100,MATCH($L100,$B$87:$B$100,0),MATCH($AA$86,$A$87:$H$87,0))*고양시_Modal_split!I$3 * 0.01</f>
        <v>320.12405966478929</v>
      </c>
      <c r="AH100" s="207">
        <f>INDEX($A$87:$H$100,MATCH($L100,$B$87:$B$100,0),MATCH($AA$86,$A$87:$H$87,0))*고양시_Modal_split!J$3 * 0.01</f>
        <v>3505.2433007899954</v>
      </c>
      <c r="AI100" s="207">
        <f>INDEX($A$87:$H$100,MATCH($L100,$B$87:$B$100,0),MATCH($AA$86,$A$87:$H$87,0))*고양시_Modal_split!K$3 * 0.01</f>
        <v>17.27288091716489</v>
      </c>
      <c r="AJ100" s="207">
        <f>INDEX($A$87:$H$100,MATCH($L100,$B$87:$B$100,0),MATCH($AA$86,$A$87:$H$87,0))*고양시_Modal_split!L$3 * 0.01</f>
        <v>347.76066913225316</v>
      </c>
      <c r="AK100" s="207">
        <f>INDEX($A$87:$H$100,MATCH($L100,$B$87:$B$100,0),MATCH($AA$86,$A$87:$H$87,0))*고양시_Modal_split!M$3 * 0.01</f>
        <v>26.485084072986165</v>
      </c>
      <c r="AL100" s="207">
        <f>INDEX($A$87:$H$100,MATCH($L100,$B$87:$B$100,0),MATCH($AA$86,$A$87:$H$87,0))*고양시_Modal_split!N$3 * 0.01</f>
        <v>11.515253944776594</v>
      </c>
      <c r="AM100" s="207">
        <f>INDEX($A$87:$H$100,MATCH($L100,$B$87:$B$100,0),MATCH($AA$86,$A$87:$H$87,0))*고양시_Modal_split!O$3 * 0.01</f>
        <v>20.727457100597867</v>
      </c>
      <c r="AN100" s="207">
        <f>INDEX($A$87:$H$100,MATCH($L100,$B$87:$B$100,0),MATCH($AA$86,$A$87:$H$87,0))*고양시_Modal_split!P$3 * 0.01</f>
        <v>11515.253944776594</v>
      </c>
      <c r="AO100" s="303">
        <f>INDEX($A$87:$H$100,MATCH($L100,$B$87:$B$100,0),MATCH($AO$86,$A$87:$H$87,0))*고양시_Modal_split!C$3 * 0.01</f>
        <v>1.8496845252615348</v>
      </c>
      <c r="AP100" s="303">
        <f>INDEX($A$87:$H$100,MATCH($L100,$B$87:$B$100,0),MATCH($AO$86,$A$87:$H$87,0))*고양시_Modal_split!D$3 * 0.01</f>
        <v>310.6809400823214</v>
      </c>
      <c r="AQ100" s="303">
        <f>INDEX($A$87:$H$100,MATCH($L100,$B$87:$B$100,0),MATCH($AO$86,$A$87:$H$87,0))*고양시_Modal_split!E$3 * 0.01</f>
        <v>37.588231959779044</v>
      </c>
      <c r="AR100" s="303">
        <f>INDEX($A$87:$H$100,MATCH($L100,$B$87:$B$100,0),MATCH($AO$86,$A$87:$H$87,0))*고양시_Modal_split!F$3 * 0.01</f>
        <v>60.577168202315271</v>
      </c>
      <c r="AS100" s="303">
        <f>INDEX($A$87:$H$100,MATCH($L100,$B$87:$B$100,0),MATCH($AO$86,$A$87:$H$87,0))*고양시_Modal_split!G$3 * 0.01</f>
        <v>6.0775348687164721</v>
      </c>
      <c r="AT100" s="303">
        <f>INDEX($A$87:$H$100,MATCH($L100,$B$87:$B$100,0),MATCH($AO$86,$A$87:$H$87,0))*고양시_Modal_split!H$3 * 0.01</f>
        <v>6.6060161616483398E-2</v>
      </c>
      <c r="AU100" s="303">
        <f>INDEX($A$87:$H$100,MATCH($L100,$B$87:$B$100,0),MATCH($AO$86,$A$87:$H$87,0))*고양시_Modal_split!I$3 * 0.01</f>
        <v>18.36472492938238</v>
      </c>
      <c r="AV100" s="303">
        <f>INDEX($A$87:$H$100,MATCH($L100,$B$87:$B$100,0),MATCH($AO$86,$A$87:$H$87,0))*고양시_Modal_split!J$3 * 0.01</f>
        <v>201.08713196057548</v>
      </c>
      <c r="AW100" s="303">
        <f>INDEX($A$87:$H$100,MATCH($L100,$B$87:$B$100,0),MATCH($AO$86,$A$87:$H$87,0))*고양시_Modal_split!K$3 * 0.01</f>
        <v>0.99090242424725083</v>
      </c>
      <c r="AX100" s="303">
        <f>INDEX($A$87:$H$100,MATCH($L100,$B$87:$B$100,0),MATCH($AO$86,$A$87:$H$87,0))*고양시_Modal_split!L$3 * 0.01</f>
        <v>19.950168808177985</v>
      </c>
      <c r="AY100" s="303">
        <f>INDEX($A$87:$H$100,MATCH($L100,$B$87:$B$100,0),MATCH($AO$86,$A$87:$H$87,0))*고양시_Modal_split!M$3 * 0.01</f>
        <v>1.519383717179118</v>
      </c>
      <c r="AZ100" s="303">
        <f>INDEX($A$87:$H$100,MATCH($L100,$B$87:$B$100,0),MATCH($AO$86,$A$87:$H$87,0))*고양시_Modal_split!N$3 * 0.01</f>
        <v>0.66060161616483404</v>
      </c>
      <c r="BA100" s="207">
        <f>INDEX($A$87:$H$100,MATCH($L100,$B$87:$B$100,0),MATCH($AO$86,$A$87:$H$87,0))*고양시_Modal_split!O$3 * 0.01</f>
        <v>1.189082909096701</v>
      </c>
      <c r="BB100" s="207">
        <f>INDEX($A$87:$H$100,MATCH($L100,$B$87:$B$100,0),MATCH($AO$86,$A$87:$H$87,0))*고양시_Modal_split!P$3 * 0.01</f>
        <v>660.6016161648339</v>
      </c>
      <c r="BC100" s="207">
        <f>INDEX($A$87:$H$100,MATCH($L100,$B$87:$B$100,0),MATCH($BC$86,$A$87:$H$87,0))*고양시_Modal_split!C$3 * 0.01</f>
        <v>2.9067855294838173E-3</v>
      </c>
      <c r="BD100" s="207">
        <f>INDEX($A$87:$H$100,MATCH($L100,$B$87:$B$100,0),MATCH($BC$86,$A$87:$H$87,0))*고양시_Modal_split!D$3 * 0.01</f>
        <v>0.48823615518437125</v>
      </c>
      <c r="BE100" s="207">
        <f>INDEX($A$87:$H$100,MATCH($L100,$B$87:$B$100,0),MATCH($BC$86,$A$87:$H$87,0))*고양시_Modal_split!E$3 * 0.01</f>
        <v>5.9070034509867572E-2</v>
      </c>
      <c r="BF100" s="207">
        <f>INDEX($A$87:$H$100,MATCH($L100,$B$87:$B$100,0),MATCH($BC$86,$A$87:$H$87,0))*고양시_Modal_split!F$3 * 0.01</f>
        <v>9.5197226090595027E-2</v>
      </c>
      <c r="BG100" s="207">
        <f>INDEX($A$87:$H$100,MATCH($L100,$B$87:$B$100,0),MATCH($BC$86,$A$87:$H$87,0))*고양시_Modal_split!G$3 * 0.01</f>
        <v>9.5508667397325425E-3</v>
      </c>
      <c r="BH100" s="207">
        <f>INDEX($A$87:$H$100,MATCH($L100,$B$87:$B$100,0),MATCH($BC$86,$A$87:$H$87,0))*고양시_Modal_split!H$3 * 0.01</f>
        <v>1.0381376891013634E-4</v>
      </c>
      <c r="BI100" s="207">
        <f>INDEX($A$87:$H$100,MATCH($L100,$B$87:$B$100,0),MATCH($BC$86,$A$87:$H$87,0))*고양시_Modal_split!I$3 * 0.01</f>
        <v>2.8860227757017902E-2</v>
      </c>
      <c r="BJ100" s="207">
        <f>INDEX($A$87:$H$100,MATCH($L100,$B$87:$B$100,0),MATCH($BC$86,$A$87:$H$87,0))*고양시_Modal_split!J$3 * 0.01</f>
        <v>0.31600911256245506</v>
      </c>
      <c r="BK100" s="207">
        <f>INDEX($A$87:$H$100,MATCH($L100,$B$87:$B$100,0),MATCH($BC$86,$A$87:$H$87,0))*고양시_Modal_split!K$3 * 0.01</f>
        <v>1.5572065336520449E-3</v>
      </c>
      <c r="BL100" s="207">
        <f>INDEX($A$87:$H$100,MATCH($L100,$B$87:$B$100,0),MATCH($BC$86,$A$87:$H$87,0))*고양시_Modal_split!L$3 * 0.01</f>
        <v>3.1351758210861176E-2</v>
      </c>
      <c r="BM100" s="207">
        <f>INDEX($A$87:$H$100,MATCH($L100,$B$87:$B$100,0),MATCH($BC$86,$A$87:$H$87,0))*고양시_Modal_split!M$3 * 0.01</f>
        <v>2.3877166849331356E-3</v>
      </c>
      <c r="BN100" s="207">
        <f>INDEX($A$87:$H$100,MATCH($L100,$B$87:$B$100,0),MATCH($BC$86,$A$87:$H$87,0))*고양시_Modal_split!N$3 * 0.01</f>
        <v>1.0381376891013634E-3</v>
      </c>
      <c r="BO100" s="207">
        <f>INDEX($A$87:$H$100,MATCH($L100,$B$87:$B$100,0),MATCH($BC$86,$A$87:$H$87,0))*고양시_Modal_split!O$3 * 0.01</f>
        <v>1.8686478403824541E-3</v>
      </c>
      <c r="BP100" s="207">
        <f>INDEX($A$87:$H$100,MATCH($L100,$B$87:$B$100,0),MATCH($BC$86,$A$87:$H$87,0))*고양시_Modal_split!P$3 * 0.01</f>
        <v>1.0381376891013634</v>
      </c>
      <c r="BQ100" s="207">
        <f>INDEX($A$87:$H$100,MATCH($L100,$B$87:$B$100,0),MATCH($BQ$86,$A$87:$H$87,0))*고양시_Modal_split!C$3 * 0.01</f>
        <v>1.0981189778049977E-2</v>
      </c>
      <c r="BR100" s="207">
        <f>INDEX($A$87:$H$100,MATCH($L100,$B$87:$B$100,0),MATCH($BQ$86,$A$87:$H$87,0))*고양시_Modal_split!D$3 * 0.01</f>
        <v>1.8444476973631803</v>
      </c>
      <c r="BS100" s="207">
        <f>INDEX($A$87:$H$100,MATCH($L100,$B$87:$B$100,0),MATCH($BQ$86,$A$87:$H$87,0))*고양시_Modal_split!E$3 * 0.01</f>
        <v>0.2231534637039442</v>
      </c>
      <c r="BT100" s="207">
        <f>INDEX($A$87:$H$100,MATCH($L100,$B$87:$B$100,0),MATCH($BQ$86,$A$87:$H$87,0))*고양시_Modal_split!F$3 * 0.01</f>
        <v>0.35963396523113683</v>
      </c>
      <c r="BU100" s="207">
        <f>INDEX($A$87:$H$100,MATCH($L100,$B$87:$B$100,0),MATCH($BQ$86,$A$87:$H$87,0))*고양시_Modal_split!G$3 * 0.01</f>
        <v>3.6081052127878495E-2</v>
      </c>
      <c r="BV100" s="207">
        <f>INDEX($A$87:$H$100,MATCH($L100,$B$87:$B$100,0),MATCH($BQ$86,$A$87:$H$87,0))*고양시_Modal_split!H$3 * 0.01</f>
        <v>3.9218534921607069E-4</v>
      </c>
      <c r="BW100" s="207">
        <f>INDEX($A$87:$H$100,MATCH($L100,$B$87:$B$100,0),MATCH($BQ$86,$A$87:$H$87,0))*고양시_Modal_split!I$3 * 0.01</f>
        <v>0.10902752708206764</v>
      </c>
      <c r="BX100" s="207">
        <f>INDEX($A$87:$H$100,MATCH($L100,$B$87:$B$100,0),MATCH($BQ$86,$A$87:$H$87,0))*고양시_Modal_split!J$3 * 0.01</f>
        <v>1.193812203013719</v>
      </c>
      <c r="BY100" s="207">
        <f>INDEX($A$87:$H$100,MATCH($L100,$B$87:$B$100,0),MATCH($BQ$86,$A$87:$H$87,0))*고양시_Modal_split!K$3 * 0.01</f>
        <v>5.8827802382410603E-3</v>
      </c>
      <c r="BZ100" s="207">
        <f>INDEX($A$87:$H$100,MATCH($L100,$B$87:$B$100,0),MATCH($BQ$86,$A$87:$H$87,0))*고양시_Modal_split!L$3 * 0.01</f>
        <v>0.11843997546325334</v>
      </c>
      <c r="CA100" s="207">
        <f>INDEX($A$87:$H$100,MATCH($L100,$B$87:$B$100,0),MATCH($BQ$86,$A$87:$H$87,0))*고양시_Modal_split!M$3 * 0.01</f>
        <v>9.0202630319696237E-3</v>
      </c>
      <c r="CB100" s="207">
        <f>INDEX($A$87:$H$100,MATCH($L100,$B$87:$B$100,0),MATCH($BQ$86,$A$87:$H$87,0))*고양시_Modal_split!N$3 * 0.01</f>
        <v>3.9218534921607066E-3</v>
      </c>
      <c r="CC100" s="207">
        <f>INDEX($A$87:$H$100,MATCH($L100,$B$87:$B$100,0),MATCH($BQ$86,$A$87:$H$87,0))*고양시_Modal_split!O$3 * 0.01</f>
        <v>7.0593362858892717E-3</v>
      </c>
      <c r="CD100" s="207">
        <f>INDEX($A$87:$H$100,MATCH($L100,$B$87:$B$100,0),MATCH($BQ$86,$A$87:$H$87,0))*고양시_Modal_split!P$3 * 0.01</f>
        <v>3.9218534921607064</v>
      </c>
      <c r="CE100" s="304">
        <f t="shared" si="69"/>
        <v>38.561416834132388</v>
      </c>
      <c r="CF100" s="304">
        <f t="shared" si="51"/>
        <v>6476.9408346758801</v>
      </c>
      <c r="CG100" s="304">
        <f t="shared" si="52"/>
        <v>783.62307780790468</v>
      </c>
      <c r="CH100" s="304">
        <f t="shared" si="53"/>
        <v>1262.8864013178361</v>
      </c>
      <c r="CI100" s="304">
        <f t="shared" si="54"/>
        <v>126.70179816929215</v>
      </c>
      <c r="CJ100" s="304">
        <f t="shared" si="55"/>
        <v>1.3771934583618715</v>
      </c>
      <c r="CK100" s="304">
        <f t="shared" si="56"/>
        <v>382.85978142460016</v>
      </c>
      <c r="CL100" s="304">
        <f t="shared" si="57"/>
        <v>4192.1768872535358</v>
      </c>
      <c r="CM100" s="304">
        <f t="shared" si="58"/>
        <v>20.657901875428067</v>
      </c>
      <c r="CN100" s="304">
        <f t="shared" si="59"/>
        <v>415.91242442528511</v>
      </c>
      <c r="CO100" s="304">
        <f t="shared" si="60"/>
        <v>31.675449542323037</v>
      </c>
      <c r="CP100" s="304">
        <f t="shared" si="61"/>
        <v>13.771934583618714</v>
      </c>
      <c r="CQ100" s="304">
        <f t="shared" si="62"/>
        <v>24.789482250513679</v>
      </c>
      <c r="CR100" s="304">
        <f t="shared" si="63"/>
        <v>13771.934583618711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668.12792902908859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5.5266378308302267E-3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1.536405316970803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42.90338817069631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3840.8680356230016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3.9997408630693281E-2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11.11927959933273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246.63877243422212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238.98533852486261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2.2945523312429108E-3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0.637885548085529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15.34628369859845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0.35899717292968469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3.6058968013246387E-6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1.0024393107682494E-3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2.3052763390339098E-2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1.4638473788596669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1.3622276805004193E-5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3.7869929517911653E-3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9.3999980526391538E-2</v>
      </c>
      <c r="DR100" s="270">
        <f t="shared" si="71"/>
        <v>4749.8041477287425</v>
      </c>
      <c r="DS100" s="270">
        <f t="shared" si="64"/>
        <v>4.7835826966372751E-2</v>
      </c>
      <c r="DT100" s="270">
        <f t="shared" si="65"/>
        <v>13.298359896651624</v>
      </c>
      <c r="DU100" s="270">
        <f t="shared" si="66"/>
        <v>305.00549704743361</v>
      </c>
      <c r="DW100" s="278" t="s">
        <v>26</v>
      </c>
      <c r="DX100" s="278" t="s">
        <v>26</v>
      </c>
      <c r="DY100" s="281">
        <f t="shared" si="72"/>
        <v>5054.8096447761764</v>
      </c>
      <c r="DZ100" s="281">
        <f t="shared" si="73"/>
        <v>13.346195723617996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575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117.98131852938558</v>
      </c>
      <c r="ER100" s="422">
        <f t="shared" si="76"/>
        <v>0.31150565094987287</v>
      </c>
      <c r="ES100">
        <v>0</v>
      </c>
      <c r="EU100" s="306" t="s">
        <v>169</v>
      </c>
      <c r="EV100" s="306" t="s">
        <v>169</v>
      </c>
      <c r="EW100" s="306" t="s">
        <v>575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117.98131852938558</v>
      </c>
      <c r="FB100" s="308">
        <f t="shared" si="68"/>
        <v>0.31150565094987287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576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114.46461912576228</v>
      </c>
      <c r="ER101" s="422">
        <f t="shared" si="76"/>
        <v>0.3022205221635908</v>
      </c>
      <c r="ES101">
        <v>0</v>
      </c>
      <c r="EU101" s="306" t="s">
        <v>169</v>
      </c>
      <c r="EV101" s="306" t="s">
        <v>169</v>
      </c>
      <c r="EW101" s="306" t="s">
        <v>576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114.46461912576228</v>
      </c>
      <c r="FB101" s="308">
        <f t="shared" si="68"/>
        <v>0.3022205221635908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111.17452541430259</v>
      </c>
      <c r="ER102" s="422">
        <f t="shared" si="76"/>
        <v>0.29353369957125758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111.17452541430259</v>
      </c>
      <c r="FB102" s="308">
        <f t="shared" si="68"/>
        <v>0.29353369957125758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577</v>
      </c>
      <c r="EN103" s="420">
        <v>28051.338899999999</v>
      </c>
      <c r="EO103" s="420">
        <v>1</v>
      </c>
      <c r="EP103" s="421">
        <v>849016</v>
      </c>
      <c r="EQ103" s="422">
        <f t="shared" si="75"/>
        <v>284.19407794384671</v>
      </c>
      <c r="ER103" s="422">
        <f t="shared" si="76"/>
        <v>0.75035660178647012</v>
      </c>
      <c r="ES103">
        <v>0</v>
      </c>
      <c r="EU103" s="306" t="s">
        <v>170</v>
      </c>
      <c r="EV103" s="306" t="s">
        <v>170</v>
      </c>
      <c r="EW103" s="306" t="s">
        <v>577</v>
      </c>
      <c r="EX103" s="306">
        <v>28051.338899999999</v>
      </c>
      <c r="EY103" s="306">
        <v>1</v>
      </c>
      <c r="EZ103" s="307">
        <v>849016</v>
      </c>
      <c r="FA103" s="308">
        <f t="shared" si="77"/>
        <v>284.19407794384671</v>
      </c>
      <c r="FB103" s="308">
        <f t="shared" si="68"/>
        <v>0.75035660178647012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579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9.1872651069802629</v>
      </c>
      <c r="ER104" s="422">
        <f t="shared" si="76"/>
        <v>2.4257103016577419E-2</v>
      </c>
      <c r="ES104">
        <v>0</v>
      </c>
      <c r="EU104" s="306" t="s">
        <v>171</v>
      </c>
      <c r="EV104" s="306" t="s">
        <v>171</v>
      </c>
      <c r="EW104" s="306" t="s">
        <v>579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9.1872651069802629</v>
      </c>
      <c r="FB104" s="308">
        <f t="shared" si="68"/>
        <v>2.4257103016577419E-2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580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2.2267812596113208</v>
      </c>
      <c r="ER105" s="422">
        <f t="shared" si="76"/>
        <v>5.8793625503128595E-3</v>
      </c>
      <c r="ES105">
        <v>0</v>
      </c>
      <c r="EU105" s="306" t="s">
        <v>171</v>
      </c>
      <c r="EV105" s="306" t="s">
        <v>171</v>
      </c>
      <c r="EW105" s="306" t="s">
        <v>580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2.2267812596113208</v>
      </c>
      <c r="FB105" s="308">
        <f t="shared" si="68"/>
        <v>5.8793625503128595E-3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582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40.004510016055136</v>
      </c>
      <c r="ER106" s="422">
        <f t="shared" si="76"/>
        <v>0.10562376390443669</v>
      </c>
      <c r="ES106">
        <v>0</v>
      </c>
      <c r="EU106" s="306" t="s">
        <v>13</v>
      </c>
      <c r="EV106" s="306" t="s">
        <v>13</v>
      </c>
      <c r="EW106" s="306" t="s">
        <v>582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40.004510016055136</v>
      </c>
      <c r="FB106" s="308">
        <f t="shared" si="68"/>
        <v>0.10562376390443669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583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49.491989903810669</v>
      </c>
      <c r="ER107" s="422">
        <f t="shared" si="76"/>
        <v>0.13067352292686202</v>
      </c>
      <c r="ES107">
        <v>0</v>
      </c>
      <c r="EU107" s="306" t="s">
        <v>13</v>
      </c>
      <c r="EV107" s="306" t="s">
        <v>13</v>
      </c>
      <c r="EW107" s="306" t="s">
        <v>583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49.491989903810669</v>
      </c>
      <c r="FB107" s="308">
        <f t="shared" si="68"/>
        <v>0.13067352292686202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4910.7475699000552</v>
      </c>
      <c r="ER108" s="310">
        <f>SUM(ER88:ER107)</f>
        <v>12.965829145494881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0" t="s">
        <v>156</v>
      </c>
      <c r="D117" s="551"/>
      <c r="E117" s="550" t="s">
        <v>157</v>
      </c>
      <c r="F117" s="551"/>
      <c r="G117" s="550" t="s">
        <v>158</v>
      </c>
      <c r="H117" s="551"/>
      <c r="I117" s="550" t="s">
        <v>159</v>
      </c>
      <c r="J117" s="551"/>
      <c r="K117" s="550" t="s">
        <v>160</v>
      </c>
      <c r="L117" s="552"/>
      <c r="M117" s="552"/>
      <c r="P117" s="534" t="s">
        <v>156</v>
      </c>
      <c r="Q117" s="534"/>
      <c r="R117" s="534" t="s">
        <v>174</v>
      </c>
      <c r="S117" s="534"/>
      <c r="T117" s="550" t="s">
        <v>158</v>
      </c>
      <c r="U117" s="551"/>
      <c r="V117" s="534" t="s">
        <v>160</v>
      </c>
      <c r="W117" s="534"/>
      <c r="X117" s="534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47" t="s">
        <v>279</v>
      </c>
      <c r="AL122" s="447"/>
      <c r="AM122" s="447"/>
      <c r="AN122" s="44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562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AX5:AZ5"/>
    <mergeCell ref="AA12:AB12"/>
    <mergeCell ref="AC12:AD12"/>
    <mergeCell ref="AP12:AQ12"/>
    <mergeCell ref="AR12:AS12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C117:D117"/>
    <mergeCell ref="E117:F117"/>
    <mergeCell ref="G117:H117"/>
    <mergeCell ref="I117:J117"/>
    <mergeCell ref="K117:M117"/>
    <mergeCell ref="B6:C7"/>
    <mergeCell ref="D6:E6"/>
    <mergeCell ref="B8:B9"/>
    <mergeCell ref="B10:B11"/>
    <mergeCell ref="B12:B1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C27:D27"/>
    <mergeCell ref="E27:F27"/>
    <mergeCell ref="B14:B15"/>
    <mergeCell ref="B16:B17"/>
    <mergeCell ref="B18:B19"/>
    <mergeCell ref="B20:B21"/>
    <mergeCell ref="B22:B2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7"/>
  <sheetViews>
    <sheetView topLeftCell="CU89" zoomScale="70" zoomScaleNormal="70" workbookViewId="0">
      <selection activeCell="EF139" sqref="EF139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4140625" customWidth="1"/>
    <col min="49" max="49" width="13.08203125" bestFit="1" customWidth="1"/>
    <col min="56" max="56" width="16.33203125" bestFit="1" customWidth="1"/>
    <col min="83" max="84" width="7.66406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1640625" bestFit="1" customWidth="1"/>
    <col min="95" max="95" width="5.5" bestFit="1" customWidth="1"/>
    <col min="96" max="96" width="7.6640625" bestFit="1" customWidth="1"/>
    <col min="101" max="101" width="18.16406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846</v>
      </c>
    </row>
    <row r="2" spans="1:56">
      <c r="A2" s="32" t="s">
        <v>149</v>
      </c>
      <c r="B2" s="32" t="s">
        <v>845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773</v>
      </c>
      <c r="BD4" s="364" t="s">
        <v>773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772</v>
      </c>
    </row>
    <row r="6" spans="1:56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175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776</v>
      </c>
      <c r="BD6" s="32" t="s">
        <v>777</v>
      </c>
    </row>
    <row r="7" spans="1:56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27</v>
      </c>
      <c r="AG7" s="577"/>
      <c r="AH7" s="1" t="s">
        <v>340</v>
      </c>
      <c r="AI7" s="615" t="s">
        <v>234</v>
      </c>
      <c r="AJ7" s="616"/>
      <c r="AK7" s="616"/>
      <c r="AL7" s="616"/>
      <c r="AM7" s="616"/>
      <c r="AN7" s="617"/>
      <c r="AS7" t="s">
        <v>774</v>
      </c>
      <c r="AT7" t="s">
        <v>775</v>
      </c>
      <c r="AV7" s="98"/>
      <c r="AW7" s="98" t="s">
        <v>763</v>
      </c>
      <c r="AX7" s="98" t="s">
        <v>764</v>
      </c>
      <c r="AY7" s="306" t="s">
        <v>765</v>
      </c>
      <c r="AZ7" s="98" t="s">
        <v>766</v>
      </c>
      <c r="BA7" s="98" t="s">
        <v>767</v>
      </c>
      <c r="BB7" s="98" t="s">
        <v>768</v>
      </c>
      <c r="BD7" s="368">
        <v>2.8500000000000001E-2</v>
      </c>
    </row>
    <row r="8" spans="1:56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  <c r="AS8" s="97">
        <f>F21</f>
        <v>31679</v>
      </c>
      <c r="AT8">
        <v>2024</v>
      </c>
      <c r="AV8" s="98"/>
      <c r="AW8" s="98"/>
      <c r="AX8" s="369">
        <v>0</v>
      </c>
      <c r="AY8" s="370">
        <v>1</v>
      </c>
      <c r="AZ8" s="369">
        <v>2</v>
      </c>
      <c r="BA8" s="369">
        <v>3</v>
      </c>
      <c r="BB8" s="369">
        <v>4</v>
      </c>
    </row>
    <row r="9" spans="1:56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769</v>
      </c>
      <c r="AW9" s="98">
        <v>100000</v>
      </c>
      <c r="AX9" s="365">
        <v>0.3</v>
      </c>
      <c r="AY9" s="366">
        <v>0.7</v>
      </c>
      <c r="AZ9" s="365">
        <v>0.85</v>
      </c>
      <c r="BA9" s="365">
        <v>0.95</v>
      </c>
      <c r="BB9" s="365">
        <v>1</v>
      </c>
    </row>
    <row r="10" spans="1:56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135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770</v>
      </c>
      <c r="AW10" s="98">
        <v>50000</v>
      </c>
      <c r="AX10" s="365">
        <v>0.5</v>
      </c>
      <c r="AY10" s="366">
        <v>0.8</v>
      </c>
      <c r="AZ10" s="365">
        <v>0.9</v>
      </c>
      <c r="BA10" s="365">
        <v>1</v>
      </c>
      <c r="BB10" s="365">
        <v>1</v>
      </c>
    </row>
    <row r="11" spans="1:56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771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139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43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141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144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98" t="s">
        <v>146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N33" si="0">AI11/2</f>
        <v>138</v>
      </c>
      <c r="O29" s="8"/>
      <c r="P29" s="8">
        <f t="shared" ref="P29:P39" si="1">N29+O29</f>
        <v>138</v>
      </c>
      <c r="Q29" s="9">
        <f t="shared" ref="Q29:Q33" si="2">AL11/2</f>
        <v>135</v>
      </c>
      <c r="R29" s="8"/>
      <c r="S29" s="11">
        <f t="shared" ref="S29:S39" si="3">Q29+R29</f>
        <v>135</v>
      </c>
      <c r="U29" t="s">
        <v>37</v>
      </c>
      <c r="V29">
        <v>2025</v>
      </c>
      <c r="W29">
        <v>2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89" t="s">
        <v>19</v>
      </c>
      <c r="B34" s="15" t="s">
        <v>14</v>
      </c>
      <c r="C34" s="8">
        <v>68522</v>
      </c>
      <c r="D34" s="9">
        <v>614</v>
      </c>
      <c r="E34" s="8">
        <v>4451</v>
      </c>
      <c r="F34" s="8">
        <v>5065</v>
      </c>
      <c r="G34" s="9">
        <v>614</v>
      </c>
      <c r="H34" s="8">
        <v>4449</v>
      </c>
      <c r="I34" s="11">
        <v>5063</v>
      </c>
      <c r="J34" s="33"/>
      <c r="K34" s="189" t="s">
        <v>19</v>
      </c>
      <c r="L34" s="15" t="s">
        <v>14</v>
      </c>
      <c r="M34" s="8">
        <v>68522</v>
      </c>
      <c r="N34" s="8">
        <f t="shared" ref="N34:N39" si="4">AI17/2</f>
        <v>796</v>
      </c>
      <c r="O34" s="8"/>
      <c r="P34" s="8">
        <f t="shared" si="1"/>
        <v>796</v>
      </c>
      <c r="Q34" s="8">
        <f t="shared" ref="Q34:Q39" si="5">AL17/2</f>
        <v>783</v>
      </c>
      <c r="R34" s="8"/>
      <c r="S34" s="11">
        <f t="shared" si="3"/>
        <v>783</v>
      </c>
    </row>
    <row r="35" spans="1:159" ht="25">
      <c r="A35" s="189" t="s">
        <v>20</v>
      </c>
      <c r="B35" s="15" t="s">
        <v>13</v>
      </c>
      <c r="C35" s="8">
        <v>68522</v>
      </c>
      <c r="D35" s="9">
        <v>472</v>
      </c>
      <c r="E35" s="8">
        <v>3997</v>
      </c>
      <c r="F35" s="8">
        <v>4469</v>
      </c>
      <c r="G35" s="9">
        <v>472</v>
      </c>
      <c r="H35" s="8">
        <v>3995</v>
      </c>
      <c r="I35" s="11">
        <v>4467</v>
      </c>
      <c r="J35" s="33"/>
      <c r="K35" s="189" t="s">
        <v>20</v>
      </c>
      <c r="L35" s="15" t="s">
        <v>13</v>
      </c>
      <c r="M35" s="8">
        <v>68522</v>
      </c>
      <c r="N35" s="8">
        <f t="shared" si="4"/>
        <v>612</v>
      </c>
      <c r="O35" s="8"/>
      <c r="P35" s="8">
        <f t="shared" si="1"/>
        <v>612</v>
      </c>
      <c r="Q35" s="8">
        <f t="shared" si="5"/>
        <v>602</v>
      </c>
      <c r="R35" s="8"/>
      <c r="S35" s="11">
        <f t="shared" si="3"/>
        <v>602</v>
      </c>
    </row>
    <row r="36" spans="1:159">
      <c r="A36" s="14"/>
      <c r="B36" s="15" t="s">
        <v>23</v>
      </c>
      <c r="C36" s="8">
        <v>58733</v>
      </c>
      <c r="D36" s="8">
        <v>1573</v>
      </c>
      <c r="E36" s="9">
        <v>922</v>
      </c>
      <c r="F36" s="8">
        <v>2495</v>
      </c>
      <c r="G36" s="8">
        <v>1573</v>
      </c>
      <c r="H36" s="9">
        <v>922</v>
      </c>
      <c r="I36" s="11">
        <v>2495</v>
      </c>
      <c r="J36" s="33"/>
      <c r="K36" s="14"/>
      <c r="L36" s="15" t="s">
        <v>23</v>
      </c>
      <c r="M36" s="8">
        <v>58733</v>
      </c>
      <c r="N36" s="8">
        <f t="shared" si="4"/>
        <v>2038</v>
      </c>
      <c r="O36" s="8"/>
      <c r="P36" s="8">
        <f t="shared" si="1"/>
        <v>2038</v>
      </c>
      <c r="Q36" s="8">
        <f t="shared" si="5"/>
        <v>2005</v>
      </c>
      <c r="R36" s="8"/>
      <c r="S36" s="11">
        <f t="shared" si="3"/>
        <v>2005</v>
      </c>
      <c r="EA36" s="32" t="s">
        <v>863</v>
      </c>
    </row>
    <row r="37" spans="1:159">
      <c r="A37" s="598" t="s">
        <v>24</v>
      </c>
      <c r="B37" s="599"/>
      <c r="C37" s="8">
        <v>76980</v>
      </c>
      <c r="D37" s="9">
        <v>842</v>
      </c>
      <c r="E37" s="8">
        <v>2864</v>
      </c>
      <c r="F37" s="8">
        <v>3706</v>
      </c>
      <c r="G37" s="9">
        <v>842</v>
      </c>
      <c r="H37" s="8">
        <v>2863</v>
      </c>
      <c r="I37" s="11">
        <v>3705</v>
      </c>
      <c r="J37" s="33" t="s">
        <v>124</v>
      </c>
      <c r="K37" s="598" t="s">
        <v>144</v>
      </c>
      <c r="L37" s="599"/>
      <c r="M37" s="8">
        <v>76980</v>
      </c>
      <c r="N37" s="8">
        <f t="shared" si="4"/>
        <v>1091</v>
      </c>
      <c r="O37" s="8"/>
      <c r="P37" s="8">
        <f t="shared" si="1"/>
        <v>1091</v>
      </c>
      <c r="Q37" s="8">
        <f t="shared" si="5"/>
        <v>1073</v>
      </c>
      <c r="R37" s="8"/>
      <c r="S37" s="11">
        <f t="shared" si="3"/>
        <v>1073</v>
      </c>
      <c r="Z37" s="403"/>
      <c r="AA37" s="32" t="s">
        <v>851</v>
      </c>
      <c r="DZ37" s="279"/>
      <c r="EA37" s="279" t="s">
        <v>601</v>
      </c>
    </row>
    <row r="38" spans="1:159">
      <c r="A38" s="598" t="s">
        <v>25</v>
      </c>
      <c r="B38" s="599"/>
      <c r="C38" s="8">
        <v>11571</v>
      </c>
      <c r="D38" s="9">
        <v>265</v>
      </c>
      <c r="E38" s="8">
        <v>2250</v>
      </c>
      <c r="F38" s="8">
        <v>2515</v>
      </c>
      <c r="G38" s="9">
        <v>265</v>
      </c>
      <c r="H38" s="8">
        <v>2249</v>
      </c>
      <c r="I38" s="11">
        <v>2514</v>
      </c>
      <c r="J38" s="33" t="s">
        <v>129</v>
      </c>
      <c r="K38" s="598" t="s">
        <v>145</v>
      </c>
      <c r="L38" s="599"/>
      <c r="M38" s="8">
        <v>11571</v>
      </c>
      <c r="N38" s="9">
        <f t="shared" si="4"/>
        <v>344</v>
      </c>
      <c r="O38" s="8"/>
      <c r="P38" s="8">
        <f t="shared" si="1"/>
        <v>344</v>
      </c>
      <c r="Q38" s="9">
        <f t="shared" si="5"/>
        <v>338</v>
      </c>
      <c r="R38" s="8"/>
      <c r="S38" s="11">
        <f t="shared" si="3"/>
        <v>338</v>
      </c>
      <c r="DZ38" s="279" t="s">
        <v>602</v>
      </c>
      <c r="EA38" s="293">
        <v>1</v>
      </c>
    </row>
    <row r="39" spans="1:159" ht="17.5" thickBot="1">
      <c r="A39" s="600" t="s">
        <v>26</v>
      </c>
      <c r="B39" s="601"/>
      <c r="C39" s="16" t="s">
        <v>22</v>
      </c>
      <c r="D39" s="17">
        <v>31679</v>
      </c>
      <c r="E39" s="17">
        <v>35570</v>
      </c>
      <c r="F39" s="17">
        <v>67249</v>
      </c>
      <c r="G39" s="17">
        <v>31679</v>
      </c>
      <c r="H39" s="17">
        <v>35557</v>
      </c>
      <c r="I39" s="18">
        <v>67236</v>
      </c>
      <c r="K39" s="600" t="s">
        <v>26</v>
      </c>
      <c r="L39" s="601"/>
      <c r="M39" s="16" t="s">
        <v>22</v>
      </c>
      <c r="N39" s="17">
        <f t="shared" si="4"/>
        <v>41052</v>
      </c>
      <c r="O39" s="17"/>
      <c r="P39" s="17">
        <f t="shared" si="1"/>
        <v>41052</v>
      </c>
      <c r="Q39" s="17">
        <f t="shared" si="5"/>
        <v>40381</v>
      </c>
      <c r="R39" s="17"/>
      <c r="S39" s="18">
        <f t="shared" si="3"/>
        <v>40381</v>
      </c>
    </row>
    <row r="40" spans="1:159" ht="26" thickTop="1">
      <c r="A40" s="204"/>
      <c r="B40" s="19"/>
      <c r="C40" s="20"/>
      <c r="D40" s="21"/>
      <c r="E40" s="21"/>
      <c r="F40" s="21"/>
      <c r="G40" s="21"/>
      <c r="H40" s="21"/>
      <c r="I40" s="21"/>
      <c r="K40" s="19"/>
      <c r="L40" s="19"/>
      <c r="M40" s="20"/>
      <c r="N40" s="21"/>
      <c r="O40" s="21"/>
      <c r="P40" s="21"/>
      <c r="Q40" s="21"/>
      <c r="R40" s="21"/>
      <c r="S40" s="21"/>
      <c r="CS40" t="s">
        <v>487</v>
      </c>
      <c r="CV40" t="s">
        <v>560</v>
      </c>
    </row>
    <row r="41" spans="1:159" s="227" customFormat="1" ht="25.5">
      <c r="A41" s="285">
        <v>2025</v>
      </c>
      <c r="B41" s="282"/>
      <c r="C41" s="283"/>
      <c r="D41" s="284"/>
      <c r="E41" s="284"/>
      <c r="F41" s="284"/>
      <c r="G41" s="284"/>
      <c r="H41" s="284"/>
      <c r="I41" s="284"/>
      <c r="K41" s="282"/>
      <c r="L41" s="282"/>
      <c r="M41" s="283"/>
      <c r="N41" s="284"/>
      <c r="O41" s="284"/>
      <c r="P41" s="284"/>
      <c r="Q41" s="284"/>
      <c r="R41" s="284"/>
      <c r="S41" s="284"/>
    </row>
    <row r="42" spans="1:159" ht="23.5" thickBot="1">
      <c r="A42" s="32" t="s">
        <v>468</v>
      </c>
      <c r="C42" t="s">
        <v>463</v>
      </c>
      <c r="D42" t="s">
        <v>467</v>
      </c>
      <c r="E42" t="s">
        <v>470</v>
      </c>
      <c r="F42" t="s">
        <v>465</v>
      </c>
      <c r="G42" t="s">
        <v>466</v>
      </c>
      <c r="H42" t="s">
        <v>21</v>
      </c>
      <c r="K42" s="32" t="s">
        <v>471</v>
      </c>
      <c r="CV42" s="32" t="s">
        <v>492</v>
      </c>
      <c r="CY42" t="s">
        <v>478</v>
      </c>
      <c r="CZ42" t="s">
        <v>479</v>
      </c>
      <c r="EC42" s="353" t="s">
        <v>857</v>
      </c>
      <c r="EM42" s="353" t="s">
        <v>827</v>
      </c>
      <c r="EV42" s="353"/>
    </row>
    <row r="43" spans="1:159" ht="17.5" thickBot="1">
      <c r="A43" t="s">
        <v>462</v>
      </c>
      <c r="C43" t="s">
        <v>427</v>
      </c>
      <c r="D43" t="s">
        <v>428</v>
      </c>
      <c r="E43" t="s">
        <v>429</v>
      </c>
      <c r="F43" t="s">
        <v>430</v>
      </c>
      <c r="G43" t="s">
        <v>431</v>
      </c>
      <c r="H43" t="s">
        <v>457</v>
      </c>
      <c r="K43" s="159" t="s">
        <v>482</v>
      </c>
      <c r="L43" s="159"/>
      <c r="M43" s="538" t="s">
        <v>463</v>
      </c>
      <c r="N43" s="539"/>
      <c r="O43" s="539"/>
      <c r="P43" s="539"/>
      <c r="Q43" s="539"/>
      <c r="R43" s="539"/>
      <c r="S43" s="539"/>
      <c r="T43" s="539"/>
      <c r="U43" s="539"/>
      <c r="V43" s="539"/>
      <c r="W43" s="539"/>
      <c r="X43" s="539"/>
      <c r="Y43" s="539"/>
      <c r="Z43" s="540"/>
      <c r="AA43" s="538" t="s">
        <v>467</v>
      </c>
      <c r="AB43" s="539"/>
      <c r="AC43" s="539"/>
      <c r="AD43" s="539"/>
      <c r="AE43" s="539"/>
      <c r="AF43" s="539"/>
      <c r="AG43" s="539"/>
      <c r="AH43" s="539"/>
      <c r="AI43" s="539"/>
      <c r="AJ43" s="539"/>
      <c r="AK43" s="539"/>
      <c r="AL43" s="539"/>
      <c r="AM43" s="539"/>
      <c r="AN43" s="540"/>
      <c r="AO43" s="538" t="s">
        <v>464</v>
      </c>
      <c r="AP43" s="539"/>
      <c r="AQ43" s="539"/>
      <c r="AR43" s="539"/>
      <c r="AS43" s="539"/>
      <c r="AT43" s="539"/>
      <c r="AU43" s="539"/>
      <c r="AV43" s="539"/>
      <c r="AW43" s="539"/>
      <c r="AX43" s="539"/>
      <c r="AY43" s="539"/>
      <c r="AZ43" s="539"/>
      <c r="BA43" s="539"/>
      <c r="BB43" s="540"/>
      <c r="BC43" s="538" t="s">
        <v>465</v>
      </c>
      <c r="BD43" s="539"/>
      <c r="BE43" s="539"/>
      <c r="BF43" s="539"/>
      <c r="BG43" s="539"/>
      <c r="BH43" s="539"/>
      <c r="BI43" s="539"/>
      <c r="BJ43" s="539"/>
      <c r="BK43" s="539"/>
      <c r="BL43" s="539"/>
      <c r="BM43" s="539"/>
      <c r="BN43" s="539"/>
      <c r="BO43" s="539"/>
      <c r="BP43" s="540"/>
      <c r="BQ43" s="538" t="s">
        <v>466</v>
      </c>
      <c r="BR43" s="539"/>
      <c r="BS43" s="539"/>
      <c r="BT43" s="539"/>
      <c r="BU43" s="539"/>
      <c r="BV43" s="539"/>
      <c r="BW43" s="539"/>
      <c r="BX43" s="539"/>
      <c r="BY43" s="539"/>
      <c r="BZ43" s="539"/>
      <c r="CA43" s="539"/>
      <c r="CB43" s="539"/>
      <c r="CC43" s="539"/>
      <c r="CD43" s="540"/>
      <c r="CE43" s="538" t="s">
        <v>21</v>
      </c>
      <c r="CF43" s="539"/>
      <c r="CG43" s="539"/>
      <c r="CH43" s="539"/>
      <c r="CI43" s="539"/>
      <c r="CJ43" s="539"/>
      <c r="CK43" s="539"/>
      <c r="CL43" s="539"/>
      <c r="CM43" s="539"/>
      <c r="CN43" s="539"/>
      <c r="CO43" s="539"/>
      <c r="CP43" s="539"/>
      <c r="CQ43" s="539"/>
      <c r="CR43" s="540"/>
      <c r="CV43" s="263" t="s">
        <v>482</v>
      </c>
      <c r="CW43" s="263"/>
      <c r="CX43" s="541" t="s">
        <v>554</v>
      </c>
      <c r="CY43" s="541"/>
      <c r="CZ43" s="541"/>
      <c r="DA43" s="541"/>
      <c r="DB43" s="542" t="s">
        <v>553</v>
      </c>
      <c r="DC43" s="541"/>
      <c r="DD43" s="541"/>
      <c r="DE43" s="541"/>
      <c r="DF43" s="542" t="s">
        <v>464</v>
      </c>
      <c r="DG43" s="541"/>
      <c r="DH43" s="541"/>
      <c r="DI43" s="541"/>
      <c r="DJ43" s="542" t="s">
        <v>465</v>
      </c>
      <c r="DK43" s="541"/>
      <c r="DL43" s="541"/>
      <c r="DM43" s="541"/>
      <c r="DN43" s="542" t="s">
        <v>466</v>
      </c>
      <c r="DO43" s="541"/>
      <c r="DP43" s="541"/>
      <c r="DQ43" s="541"/>
      <c r="DR43" s="542" t="s">
        <v>21</v>
      </c>
      <c r="DS43" s="541"/>
      <c r="DT43" s="541"/>
      <c r="DU43" s="541"/>
      <c r="DW43" s="278"/>
      <c r="DX43" s="278"/>
      <c r="DY43" s="442" t="s">
        <v>588</v>
      </c>
      <c r="DZ43" s="442"/>
      <c r="EI43" t="s">
        <v>599</v>
      </c>
      <c r="ES43" t="s">
        <v>599</v>
      </c>
    </row>
    <row r="44" spans="1:159" ht="17" customHeight="1">
      <c r="A44" s="199"/>
      <c r="B44" s="199"/>
      <c r="C44" s="202" t="s">
        <v>463</v>
      </c>
      <c r="D44" s="202" t="s">
        <v>467</v>
      </c>
      <c r="E44" s="202" t="s">
        <v>464</v>
      </c>
      <c r="F44" s="202" t="s">
        <v>465</v>
      </c>
      <c r="G44" s="202" t="s">
        <v>466</v>
      </c>
      <c r="H44" s="202" t="s">
        <v>21</v>
      </c>
      <c r="K44" s="159"/>
      <c r="L44" s="159"/>
      <c r="M44" s="211" t="s">
        <v>472</v>
      </c>
      <c r="N44" s="160" t="s">
        <v>156</v>
      </c>
      <c r="O44" s="160" t="s">
        <v>475</v>
      </c>
      <c r="P44" s="160" t="s">
        <v>476</v>
      </c>
      <c r="Q44" s="160" t="s">
        <v>477</v>
      </c>
      <c r="R44" s="160" t="s">
        <v>478</v>
      </c>
      <c r="S44" s="160" t="s">
        <v>479</v>
      </c>
      <c r="T44" s="160" t="s">
        <v>480</v>
      </c>
      <c r="U44" s="160" t="s">
        <v>449</v>
      </c>
      <c r="V44" s="160" t="s">
        <v>157</v>
      </c>
      <c r="W44" s="160" t="s">
        <v>473</v>
      </c>
      <c r="X44" s="160" t="s">
        <v>474</v>
      </c>
      <c r="Y44" s="160" t="s">
        <v>46</v>
      </c>
      <c r="Z44" s="212" t="s">
        <v>11</v>
      </c>
      <c r="AA44" s="211" t="s">
        <v>472</v>
      </c>
      <c r="AB44" s="160" t="s">
        <v>156</v>
      </c>
      <c r="AC44" s="160" t="s">
        <v>475</v>
      </c>
      <c r="AD44" s="160" t="s">
        <v>476</v>
      </c>
      <c r="AE44" s="160" t="s">
        <v>477</v>
      </c>
      <c r="AF44" s="160" t="s">
        <v>478</v>
      </c>
      <c r="AG44" s="160" t="s">
        <v>479</v>
      </c>
      <c r="AH44" s="160" t="s">
        <v>480</v>
      </c>
      <c r="AI44" s="160" t="s">
        <v>449</v>
      </c>
      <c r="AJ44" s="160" t="s">
        <v>157</v>
      </c>
      <c r="AK44" s="160" t="s">
        <v>473</v>
      </c>
      <c r="AL44" s="160" t="s">
        <v>474</v>
      </c>
      <c r="AM44" s="160" t="s">
        <v>46</v>
      </c>
      <c r="AN44" s="212" t="s">
        <v>11</v>
      </c>
      <c r="AO44" s="211" t="s">
        <v>472</v>
      </c>
      <c r="AP44" s="160" t="s">
        <v>156</v>
      </c>
      <c r="AQ44" s="160" t="s">
        <v>475</v>
      </c>
      <c r="AR44" s="160" t="s">
        <v>476</v>
      </c>
      <c r="AS44" s="160" t="s">
        <v>477</v>
      </c>
      <c r="AT44" s="160" t="s">
        <v>478</v>
      </c>
      <c r="AU44" s="160" t="s">
        <v>479</v>
      </c>
      <c r="AV44" s="160" t="s">
        <v>480</v>
      </c>
      <c r="AW44" s="160" t="s">
        <v>449</v>
      </c>
      <c r="AX44" s="160" t="s">
        <v>157</v>
      </c>
      <c r="AY44" s="160" t="s">
        <v>473</v>
      </c>
      <c r="AZ44" s="160" t="s">
        <v>474</v>
      </c>
      <c r="BA44" s="160" t="s">
        <v>46</v>
      </c>
      <c r="BB44" s="212" t="s">
        <v>11</v>
      </c>
      <c r="BC44" s="211" t="s">
        <v>472</v>
      </c>
      <c r="BD44" s="160" t="s">
        <v>156</v>
      </c>
      <c r="BE44" s="160" t="s">
        <v>475</v>
      </c>
      <c r="BF44" s="160" t="s">
        <v>476</v>
      </c>
      <c r="BG44" s="160" t="s">
        <v>477</v>
      </c>
      <c r="BH44" s="160" t="s">
        <v>478</v>
      </c>
      <c r="BI44" s="160" t="s">
        <v>479</v>
      </c>
      <c r="BJ44" s="160" t="s">
        <v>480</v>
      </c>
      <c r="BK44" s="160" t="s">
        <v>449</v>
      </c>
      <c r="BL44" s="160" t="s">
        <v>157</v>
      </c>
      <c r="BM44" s="160" t="s">
        <v>473</v>
      </c>
      <c r="BN44" s="160" t="s">
        <v>474</v>
      </c>
      <c r="BO44" s="160" t="s">
        <v>46</v>
      </c>
      <c r="BP44" s="212" t="s">
        <v>11</v>
      </c>
      <c r="BQ44" s="211" t="s">
        <v>472</v>
      </c>
      <c r="BR44" s="160" t="s">
        <v>156</v>
      </c>
      <c r="BS44" s="160" t="s">
        <v>475</v>
      </c>
      <c r="BT44" s="160" t="s">
        <v>476</v>
      </c>
      <c r="BU44" s="160" t="s">
        <v>477</v>
      </c>
      <c r="BV44" s="160" t="s">
        <v>478</v>
      </c>
      <c r="BW44" s="160" t="s">
        <v>479</v>
      </c>
      <c r="BX44" s="160" t="s">
        <v>480</v>
      </c>
      <c r="BY44" s="160" t="s">
        <v>449</v>
      </c>
      <c r="BZ44" s="160" t="s">
        <v>157</v>
      </c>
      <c r="CA44" s="160" t="s">
        <v>473</v>
      </c>
      <c r="CB44" s="160" t="s">
        <v>474</v>
      </c>
      <c r="CC44" s="160" t="s">
        <v>46</v>
      </c>
      <c r="CD44" s="212" t="s">
        <v>11</v>
      </c>
      <c r="CE44" s="211" t="s">
        <v>472</v>
      </c>
      <c r="CF44" s="160" t="s">
        <v>156</v>
      </c>
      <c r="CG44" s="160" t="s">
        <v>475</v>
      </c>
      <c r="CH44" s="160" t="s">
        <v>476</v>
      </c>
      <c r="CI44" s="160" t="s">
        <v>477</v>
      </c>
      <c r="CJ44" s="160" t="s">
        <v>478</v>
      </c>
      <c r="CK44" s="160" t="s">
        <v>479</v>
      </c>
      <c r="CL44" s="160" t="s">
        <v>480</v>
      </c>
      <c r="CM44" s="160" t="s">
        <v>449</v>
      </c>
      <c r="CN44" s="160" t="s">
        <v>157</v>
      </c>
      <c r="CO44" s="160" t="s">
        <v>473</v>
      </c>
      <c r="CP44" s="160" t="s">
        <v>474</v>
      </c>
      <c r="CQ44" s="160" t="s">
        <v>46</v>
      </c>
      <c r="CR44" s="212" t="s">
        <v>11</v>
      </c>
      <c r="CV44" s="263"/>
      <c r="CW44" s="263"/>
      <c r="CX44" s="264" t="s">
        <v>156</v>
      </c>
      <c r="CY44" s="264" t="s">
        <v>478</v>
      </c>
      <c r="CZ44" s="264" t="s">
        <v>479</v>
      </c>
      <c r="DA44" s="264" t="s">
        <v>157</v>
      </c>
      <c r="DB44" s="264" t="s">
        <v>156</v>
      </c>
      <c r="DC44" s="264" t="s">
        <v>478</v>
      </c>
      <c r="DD44" s="264" t="s">
        <v>479</v>
      </c>
      <c r="DE44" s="264" t="s">
        <v>157</v>
      </c>
      <c r="DF44" s="264" t="s">
        <v>156</v>
      </c>
      <c r="DG44" s="264" t="s">
        <v>478</v>
      </c>
      <c r="DH44" s="264" t="s">
        <v>479</v>
      </c>
      <c r="DI44" s="264" t="s">
        <v>157</v>
      </c>
      <c r="DJ44" s="264" t="s">
        <v>156</v>
      </c>
      <c r="DK44" s="264" t="s">
        <v>478</v>
      </c>
      <c r="DL44" s="264" t="s">
        <v>479</v>
      </c>
      <c r="DM44" s="264" t="s">
        <v>157</v>
      </c>
      <c r="DN44" s="264" t="s">
        <v>156</v>
      </c>
      <c r="DO44" s="264" t="s">
        <v>478</v>
      </c>
      <c r="DP44" s="264" t="s">
        <v>479</v>
      </c>
      <c r="DQ44" s="264" t="s">
        <v>157</v>
      </c>
      <c r="DR44" s="264" t="s">
        <v>156</v>
      </c>
      <c r="DS44" s="264" t="s">
        <v>478</v>
      </c>
      <c r="DT44" s="264" t="s">
        <v>479</v>
      </c>
      <c r="DU44" s="264" t="s">
        <v>157</v>
      </c>
      <c r="DW44" s="278"/>
      <c r="DX44" s="278"/>
      <c r="DY44" s="280" t="s">
        <v>586</v>
      </c>
      <c r="DZ44" s="280" t="s">
        <v>587</v>
      </c>
      <c r="EC44" s="412" t="s">
        <v>564</v>
      </c>
      <c r="ED44" s="412" t="s">
        <v>565</v>
      </c>
      <c r="EE44" s="412" t="s">
        <v>566</v>
      </c>
      <c r="EF44" s="412" t="s">
        <v>562</v>
      </c>
      <c r="EG44" s="417" t="s">
        <v>597</v>
      </c>
      <c r="EH44" s="418" t="s">
        <v>585</v>
      </c>
      <c r="EI44" s="419" t="s">
        <v>259</v>
      </c>
      <c r="EJ44" s="377" t="s">
        <v>821</v>
      </c>
      <c r="EM44" s="278" t="s">
        <v>564</v>
      </c>
      <c r="EN44" s="278" t="s">
        <v>565</v>
      </c>
      <c r="EO44" s="278" t="s">
        <v>566</v>
      </c>
      <c r="EP44" s="278" t="s">
        <v>562</v>
      </c>
      <c r="EQ44" s="286" t="s">
        <v>597</v>
      </c>
      <c r="ER44" s="287" t="s">
        <v>585</v>
      </c>
      <c r="ES44" s="288" t="s">
        <v>604</v>
      </c>
      <c r="ET44" s="377" t="s">
        <v>821</v>
      </c>
      <c r="EV44" s="34"/>
      <c r="EW44" s="34"/>
      <c r="EX44" s="34"/>
      <c r="EY44" s="34"/>
      <c r="EZ44" s="375"/>
      <c r="FA44" s="376"/>
      <c r="FB44" s="377"/>
      <c r="FC44" s="377"/>
    </row>
    <row r="45" spans="1:159" ht="16.5" customHeight="1">
      <c r="A45" s="205"/>
      <c r="B45" s="205" t="s">
        <v>12</v>
      </c>
      <c r="C45" s="400">
        <f>'A.일산테크노밸리(859991)_수정'!$P28*KTDB_TripDistribution_2050!L$12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15.728834075498257</v>
      </c>
      <c r="D45" s="400">
        <f>'A.일산테크노밸리(859991)_수정'!$P28*KTDB_TripDistribution_2050!M$12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122.30951127566604</v>
      </c>
      <c r="E45" s="400">
        <f>'A.일산테크노밸리(859991)_수정'!$P28*KTDB_TripDistribution_2050!N$12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5.4214122748153866</v>
      </c>
      <c r="F45" s="400">
        <f>'A.일산테크노밸리(859991)_수정'!$P28*KTDB_TripDistribution_2050!O$12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1.4702134982550213E-2</v>
      </c>
      <c r="G45" s="400">
        <f>'A.일산테크노밸리(859991)_수정'!$P28*KTDB_TripDistribution_2050!P$12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4.1656049117225639E-2</v>
      </c>
      <c r="H45" s="400">
        <f>'A.일산테크노밸리(859991)_수정'!$P28*KTDB_TripDistribution_2050!Q$12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143.51611581007947</v>
      </c>
      <c r="J45" s="230">
        <f t="shared" ref="J45:J56" si="6">CR45</f>
        <v>143.51611581007947</v>
      </c>
      <c r="K45" s="206"/>
      <c r="L45" s="209" t="s">
        <v>12</v>
      </c>
      <c r="M45" s="213">
        <f>INDEX($A$44:$H$56,MATCH($L45,$B$44:$B$56,0),MATCH($M$43,$A$44:$H$44,0))*고양시_Modal_split!C$3 * 0.01</f>
        <v>4.4040735411395117E-2</v>
      </c>
      <c r="N45" s="207">
        <f>INDEX($A$44:$H$56,MATCH($L45,$B$44:$B$56,0),MATCH($M$43,$A$44:$H$44,0))*고양시_Modal_split!D$3 * 0.01</f>
        <v>7.3972706657068308</v>
      </c>
      <c r="O45" s="207">
        <f>INDEX($A$44:$H$56,MATCH($L45,$B$44:$B$56,0),MATCH($M$43,$A$44:$H$44,0))*고양시_Modal_split!E$3 * 0.01</f>
        <v>0.8949706588958507</v>
      </c>
      <c r="P45" s="207">
        <f>INDEX($A$44:$H$56,MATCH($L45,$B$44:$B$56,0),MATCH($M$43,$A$44:$H$44,0))*고양시_Modal_split!F$3 * 0.01</f>
        <v>1.4423340847231902</v>
      </c>
      <c r="Q45" s="207">
        <f>INDEX($A$44:$H$56,MATCH($L45,$B$44:$B$56,0),MATCH($M$43,$A$44:$H$44,0))*고양시_Modal_split!G$3 * 0.01</f>
        <v>0.14470527349458395</v>
      </c>
      <c r="R45" s="207">
        <f>INDEX($A$44:$H$56,MATCH($L45,$B$44:$B$56,0),MATCH($M$43,$A$44:$H$44,0))*고양시_Modal_split!H$3 * 0.01</f>
        <v>1.5728834075498259E-3</v>
      </c>
      <c r="S45" s="207">
        <f>INDEX($A$44:$H$56,MATCH($L45,$B$44:$B$56,0),MATCH($M$43,$A$44:$H$44,0))*고양시_Modal_split!I$3 * 0.01</f>
        <v>0.43726158729885151</v>
      </c>
      <c r="T45" s="207">
        <f>INDEX($A$44:$H$56,MATCH($L45,$B$44:$B$56,0),MATCH($M$43,$A$44:$H$44,0))*고양시_Modal_split!J$3 * 0.01</f>
        <v>4.7878570925816701</v>
      </c>
      <c r="U45" s="207">
        <f>INDEX($A$44:$H$56,MATCH($L45,$B$44:$B$56,0),MATCH($M$43,$A$44:$H$44,0))*고양시_Modal_split!K$3 * 0.01</f>
        <v>2.3593251113247386E-2</v>
      </c>
      <c r="V45" s="207">
        <f>INDEX($A$44:$H$56,MATCH($L45,$B$44:$B$56,0),MATCH($M$43,$A$44:$H$44,0))*고양시_Modal_split!L$3 * 0.01</f>
        <v>0.47501078908004735</v>
      </c>
      <c r="W45" s="207">
        <f>INDEX($A$44:$H$56,MATCH($L45,$B$44:$B$56,0),MATCH($M$43,$A$44:$H$44,0))*고양시_Modal_split!M$3 * 0.01</f>
        <v>3.6176318373645988E-2</v>
      </c>
      <c r="X45" s="207">
        <f>INDEX($A$44:$H$56,MATCH($L45,$B$44:$B$56,0),MATCH($M$43,$A$44:$H$44,0))*고양시_Modal_split!N$3 * 0.01</f>
        <v>1.5728834075498261E-2</v>
      </c>
      <c r="Y45" s="207">
        <f>INDEX($A$44:$H$56,MATCH($L45,$B$44:$B$56,0),MATCH($M$43,$A$44:$H$44,0))*고양시_Modal_split!O$3 * 0.01</f>
        <v>2.8311901335896863E-2</v>
      </c>
      <c r="Z45" s="214">
        <f>INDEX($A$44:$H$56,MATCH($L45,$B$44:$B$56,0),MATCH($M$43,$A$44:$H$44,0))*고양시_Modal_split!P$3 * 0.01</f>
        <v>15.728834075498257</v>
      </c>
      <c r="AA45" s="213">
        <f>INDEX($A$44:$H$56,MATCH($L45,$B$44:$B$56,0),MATCH($AA$43,$A$44:$H$44,0))*고양시_Modal_split!C$4 * 0.01</f>
        <v>37.231015232312743</v>
      </c>
      <c r="AB45" s="207">
        <f>INDEX($A$44:$H$56,MATCH($L45,$B$44:$B$56,0),MATCH($AA$43,$A$44:$H$44,0))*고양시_Modal_split!D$4 * 0.01</f>
        <v>39.224660266106099</v>
      </c>
      <c r="AC45" s="207">
        <f>INDEX($A$44:$H$56,MATCH($L45,$B$44:$B$56,0),MATCH($AA$43,$A$44:$H$44,0))*고양시_Modal_split!E$4 * 0.01</f>
        <v>9.5034490261192524</v>
      </c>
      <c r="AD45" s="207">
        <f>INDEX($A$44:$H$56,MATCH($L45,$B$44:$B$56,0),MATCH($AA$43,$A$44:$H$44,0))*고양시_Modal_split!F$4 * 0.01</f>
        <v>1.1619403571188274</v>
      </c>
      <c r="AE45" s="207">
        <f>INDEX($A$44:$H$56,MATCH($L45,$B$44:$B$56,0),MATCH($AA$43,$A$44:$H$44,0))*고양시_Modal_split!G$4 * 0.01</f>
        <v>14.322443770380492</v>
      </c>
      <c r="AF45" s="207">
        <f>INDEX($A$44:$H$56,MATCH($L45,$B$44:$B$56,0),MATCH($AA$43,$A$44:$H$44,0))*고양시_Modal_split!H$4 * 0.01</f>
        <v>0</v>
      </c>
      <c r="AG45" s="207">
        <f>INDEX($A$44:$H$56,MATCH($L45,$B$44:$B$56,0),MATCH($AA$43,$A$44:$H$44,0))*고양시_Modal_split!I$4 * 0.01</f>
        <v>4.2563709923931778</v>
      </c>
      <c r="AH45" s="207">
        <f>INDEX($A$44:$H$56,MATCH($L45,$B$44:$B$56,0),MATCH($AA$43,$A$44:$H$44,0))*고양시_Modal_split!J$4 * 0.01</f>
        <v>5.7607779810838702</v>
      </c>
      <c r="AI45" s="207">
        <f>INDEX($A$44:$H$56,MATCH($L45,$B$44:$B$56,0),MATCH($AA$43,$A$44:$H$44,0))*고양시_Modal_split!K$4 * 0.01</f>
        <v>0</v>
      </c>
      <c r="AJ45" s="207">
        <f>INDEX($A$44:$H$56,MATCH($L45,$B$44:$B$56,0),MATCH($AA$43,$A$44:$H$44,0))*고양시_Modal_split!L$4 * 0.01</f>
        <v>5.650699420935771</v>
      </c>
      <c r="AK45" s="207">
        <f>INDEX($A$44:$H$56,MATCH($L45,$B$44:$B$56,0),MATCH($AA$43,$A$44:$H$44,0))*고양시_Modal_split!M$4 * 0.01</f>
        <v>0.81947372554696263</v>
      </c>
      <c r="AL45" s="207">
        <f>INDEX($A$44:$H$56,MATCH($L45,$B$44:$B$56,0),MATCH($AA$43,$A$44:$H$44,0))*고양시_Modal_split!N$4 * 0.01</f>
        <v>3.0577377818916514</v>
      </c>
      <c r="AM45" s="207">
        <f>INDEX($A$44:$H$56,MATCH($L45,$B$44:$B$56,0),MATCH($AA$43,$A$44:$H$44,0))*고양시_Modal_split!O$4 * 0.01</f>
        <v>1.3209427217771932</v>
      </c>
      <c r="AN45" s="214">
        <f>INDEX($A$44:$H$56,MATCH($L45,$B$44:$B$56,0),MATCH($AA$43,$A$44:$H$44,0))*고양시_Modal_split!P$4 * 0.01</f>
        <v>122.30951127566605</v>
      </c>
      <c r="AO45" s="213">
        <f>INDEX($A$44:$H$56,MATCH($L45,$B$44:$B$56,0),MATCH($AO$43,$A$44:$H$44,0))*고양시_Modal_split!C$5 * 0.01</f>
        <v>3.2528473648892322E-3</v>
      </c>
      <c r="AP45" s="207">
        <f>INDEX($A$44:$H$56,MATCH($L45,$B$44:$B$56,0),MATCH($AO$43,$A$44:$H$44,0))*고양시_Modal_split!D$5 * 0.01</f>
        <v>3.9728109149847155</v>
      </c>
      <c r="AQ45" s="207">
        <f>INDEX($A$44:$H$56,MATCH($L45,$B$44:$B$56,0),MATCH($AO$43,$A$44:$H$44,0))*고양시_Modal_split!E$5 * 0.01</f>
        <v>0.53400910906931554</v>
      </c>
      <c r="AR45" s="207">
        <f>INDEX($A$44:$H$56,MATCH($L45,$B$44:$B$56,0),MATCH($AO$43,$A$44:$H$44,0))*고양시_Modal_split!F$5 * 0.01</f>
        <v>0.11384965777112312</v>
      </c>
      <c r="AS45" s="207">
        <f>INDEX($A$44:$H$56,MATCH($L45,$B$44:$B$56,0),MATCH($AO$43,$A$44:$H$44,0))*고양시_Modal_split!G$5 * 0.01</f>
        <v>3.5239179786300014E-2</v>
      </c>
      <c r="AT45" s="207">
        <f>INDEX($A$44:$H$56,MATCH($L45,$B$44:$B$56,0),MATCH($AO$43,$A$44:$H$44,0))*고양시_Modal_split!H$5 * 0.01</f>
        <v>3.7949885923707705E-3</v>
      </c>
      <c r="AU45" s="207">
        <f>INDEX($A$44:$H$56,MATCH($L45,$B$44:$B$56,0),MATCH($AO$43,$A$44:$H$44,0))*고양시_Modal_split!I$5 * 0.01</f>
        <v>0.1501731200123862</v>
      </c>
      <c r="AV45" s="207">
        <f>INDEX($A$44:$H$56,MATCH($L45,$B$44:$B$56,0),MATCH($AO$43,$A$44:$H$44,0))*고양시_Modal_split!J$5 * 0.01</f>
        <v>0.33992254963092478</v>
      </c>
      <c r="AW45" s="207">
        <f>INDEX($A$44:$H$56,MATCH($L45,$B$44:$B$56,0),MATCH($AO$43,$A$44:$H$44,0))*고양시_Modal_split!K$5 * 0.01</f>
        <v>1.0842824549630774E-3</v>
      </c>
      <c r="AX45" s="207">
        <f>INDEX($A$44:$H$56,MATCH($L45,$B$44:$B$56,0),MATCH($AO$43,$A$44:$H$44,0))*고양시_Modal_split!L$5 * 0.01</f>
        <v>0.13824601300779235</v>
      </c>
      <c r="AY45" s="207">
        <f>INDEX($A$44:$H$56,MATCH($L45,$B$44:$B$56,0),MATCH($AO$43,$A$44:$H$44,0))*고양시_Modal_split!M$5 * 0.01</f>
        <v>3.6323462241263094E-2</v>
      </c>
      <c r="AZ45" s="207">
        <f>INDEX($A$44:$H$56,MATCH($L45,$B$44:$B$56,0),MATCH($AO$43,$A$44:$H$44,0))*고양시_Modal_split!N$5 * 0.01</f>
        <v>9.2164008671861558E-3</v>
      </c>
      <c r="BA45" s="207">
        <f>INDEX($A$44:$H$56,MATCH($L45,$B$44:$B$56,0),MATCH($AO$43,$A$44:$H$44,0))*고양시_Modal_split!O$5 * 0.01</f>
        <v>8.348974903215696E-2</v>
      </c>
      <c r="BB45" s="214">
        <f>INDEX($A$44:$H$56,MATCH($L45,$B$44:$B$56,0),MATCH($AO$43,$A$44:$H$44,0))*고양시_Modal_split!P$5 * 0.01</f>
        <v>5.4214122748153866</v>
      </c>
      <c r="BC45" s="213">
        <f>INDEX($A$44:$H$56,MATCH($L45,$B$44:$B$56,0),MATCH($BC$43,$A$44:$H$44,0))*고양시_Modal_split!C$6 * 0.01</f>
        <v>0</v>
      </c>
      <c r="BD45" s="207">
        <f>INDEX($A$44:$H$56,MATCH($L45,$B$44:$B$56,0),MATCH($BC$43,$A$44:$H$44,0))*고양시_Modal_split!D$6 * 0.01</f>
        <v>1.2174837979049832E-2</v>
      </c>
      <c r="BE45" s="207">
        <f>INDEX($A$44:$H$56,MATCH($L45,$B$44:$B$56,0),MATCH($BC$43,$A$44:$H$44,0))*고양시_Modal_split!E$6 * 0.01</f>
        <v>6.3219180424965921E-5</v>
      </c>
      <c r="BF45" s="207">
        <f>INDEX($A$44:$H$56,MATCH($L45,$B$44:$B$56,0),MATCH($BC$43,$A$44:$H$44,0))*고양시_Modal_split!F$6 * 0.01</f>
        <v>1.793660467871126E-4</v>
      </c>
      <c r="BG45" s="207">
        <f>INDEX($A$44:$H$56,MATCH($L45,$B$44:$B$56,0),MATCH($BC$43,$A$44:$H$44,0))*고양시_Modal_split!G$6 * 0.01</f>
        <v>0</v>
      </c>
      <c r="BH45" s="207">
        <f>INDEX($A$44:$H$56,MATCH($L45,$B$44:$B$56,0),MATCH($BC$43,$A$44:$H$44,0))*고양시_Modal_split!H$6 * 0.01</f>
        <v>7.8068336757341637E-4</v>
      </c>
      <c r="BI45" s="207">
        <f>INDEX($A$44:$H$56,MATCH($L45,$B$44:$B$56,0),MATCH($BC$43,$A$44:$H$44,0))*고양시_Modal_split!I$6 * 0.01</f>
        <v>5.2045557838227758E-4</v>
      </c>
      <c r="BJ45" s="207">
        <f>INDEX($A$44:$H$56,MATCH($L45,$B$44:$B$56,0),MATCH($BC$43,$A$44:$H$44,0))*고양시_Modal_split!J$6 * 0.01</f>
        <v>7.2628546813798044E-4</v>
      </c>
      <c r="BK45" s="207">
        <f>INDEX($A$44:$H$56,MATCH($L45,$B$44:$B$56,0),MATCH($BC$43,$A$44:$H$44,0))*고양시_Modal_split!K$6 * 0.01</f>
        <v>0</v>
      </c>
      <c r="BL45" s="207">
        <f>INDEX($A$44:$H$56,MATCH($L45,$B$44:$B$56,0),MATCH($BC$43,$A$44:$H$44,0))*고양시_Modal_split!L$6 * 0.01</f>
        <v>1.1173622586738163E-4</v>
      </c>
      <c r="BM45" s="207">
        <f>INDEX($A$44:$H$56,MATCH($L45,$B$44:$B$56,0),MATCH($BC$43,$A$44:$H$44,0))*고양시_Modal_split!M$6 * 0.01</f>
        <v>1.3378942834120695E-4</v>
      </c>
      <c r="BN45" s="207">
        <f>INDEX($A$44:$H$56,MATCH($L45,$B$44:$B$56,0),MATCH($BC$43,$A$44:$H$44,0))*고양시_Modal_split!N$6 * 0.01</f>
        <v>0</v>
      </c>
      <c r="BO45" s="207">
        <f>INDEX($A$44:$H$56,MATCH($L45,$B$44:$B$56,0),MATCH($BC$43,$A$44:$H$44,0))*고양시_Modal_split!O$6 * 0.01</f>
        <v>1.1761707986040172E-5</v>
      </c>
      <c r="BP45" s="214">
        <f>INDEX($A$44:$H$56,MATCH($L45,$B$44:$B$56,0),MATCH($BC$43,$A$44:$H$44,0))*고양시_Modal_split!P$6 * 0.01</f>
        <v>1.4702134982550215E-2</v>
      </c>
      <c r="BQ45" s="213">
        <f>INDEX($A$44:$H$56,MATCH($L45,$B$44:$B$56,0),MATCH($BQ$43,$A$44:$H$44,0))*고양시_Modal_split!C$7 * 0.01</f>
        <v>0</v>
      </c>
      <c r="BR45" s="207">
        <f>INDEX($A$44:$H$56,MATCH($L45,$B$44:$B$56,0),MATCH($BQ$43,$A$44:$H$44,0))*고양시_Modal_split!D$7 * 0.01</f>
        <v>2.5526826899035873E-2</v>
      </c>
      <c r="BS45" s="207">
        <f>INDEX($A$44:$H$56,MATCH($L45,$B$44:$B$56,0),MATCH($BQ$43,$A$44:$H$44,0))*고양시_Modal_split!E$7 * 0.01</f>
        <v>1.2455158686050464E-3</v>
      </c>
      <c r="BT45" s="207">
        <f>INDEX($A$44:$H$56,MATCH($L45,$B$44:$B$56,0),MATCH($BQ$43,$A$44:$H$44,0))*고양시_Modal_split!F$7 * 0.01</f>
        <v>4.1656049117225641E-4</v>
      </c>
      <c r="BU45" s="207">
        <f>INDEX($A$44:$H$56,MATCH($L45,$B$44:$B$56,0),MATCH($BQ$43,$A$44:$H$44,0))*고양시_Modal_split!G$7 * 0.01</f>
        <v>1.7495540629234769E-4</v>
      </c>
      <c r="BV45" s="207">
        <f>INDEX($A$44:$H$56,MATCH($L45,$B$44:$B$56,0),MATCH($BQ$43,$A$44:$H$44,0))*고양시_Modal_split!H$7 * 0.01</f>
        <v>2.3285731456529134E-3</v>
      </c>
      <c r="BW45" s="207">
        <f>INDEX($A$44:$H$56,MATCH($L45,$B$44:$B$56,0),MATCH($BQ$43,$A$44:$H$44,0))*고양시_Modal_split!I$7 * 0.01</f>
        <v>7.777184370186028E-3</v>
      </c>
      <c r="BX45" s="207">
        <f>INDEX($A$44:$H$56,MATCH($L45,$B$44:$B$56,0),MATCH($BQ$43,$A$44:$H$44,0))*고양시_Modal_split!J$7 * 0.01</f>
        <v>8.3312098234451282E-6</v>
      </c>
      <c r="BY45" s="207">
        <f>INDEX($A$44:$H$56,MATCH($L45,$B$44:$B$56,0),MATCH($BQ$43,$A$44:$H$44,0))*고양시_Modal_split!K$7 * 0.01</f>
        <v>3.2075157820263744E-3</v>
      </c>
      <c r="BZ45" s="207">
        <f>INDEX($A$44:$H$56,MATCH($L45,$B$44:$B$56,0),MATCH($BQ$43,$A$44:$H$44,0))*고양시_Modal_split!L$7 * 0.01</f>
        <v>2.9159234382057945E-5</v>
      </c>
      <c r="CA45" s="207">
        <f>INDEX($A$44:$H$56,MATCH($L45,$B$44:$B$56,0),MATCH($BQ$43,$A$44:$H$44,0))*고양시_Modal_split!M$7 * 0.01</f>
        <v>7.7896811849211944E-4</v>
      </c>
      <c r="CB45" s="207">
        <f>INDEX($A$44:$H$56,MATCH($L45,$B$44:$B$56,0),MATCH($BQ$43,$A$44:$H$44,0))*고양시_Modal_split!N$7 * 0.01</f>
        <v>1.6245859155717999E-4</v>
      </c>
      <c r="CC45" s="207">
        <f>INDEX($A$44:$H$56,MATCH($L45,$B$44:$B$56,0),MATCH($BQ$43,$A$44:$H$44,0))*고양시_Modal_split!O$7 * 0.01</f>
        <v>0</v>
      </c>
      <c r="CD45" s="214">
        <f>INDEX($A$44:$H$56,MATCH($L45,$B$44:$B$56,0),MATCH($BQ$43,$A$44:$H$44,0))*고양시_Modal_split!P$7 * 0.01</f>
        <v>4.1656049117225639E-2</v>
      </c>
      <c r="CE45" s="218">
        <f>M45+AA45+AO45+BC45+BQ45</f>
        <v>37.278308815089026</v>
      </c>
      <c r="CF45" s="208">
        <f t="shared" ref="CF45:CF56" si="7">N45+AB45+AP45+BD45+BR45</f>
        <v>50.632443511675731</v>
      </c>
      <c r="CG45" s="208">
        <f t="shared" ref="CG45:CG56" si="8">O45+AC45+AQ45+BE45+BS45</f>
        <v>10.933737529133451</v>
      </c>
      <c r="CH45" s="208">
        <f t="shared" ref="CH45:CH56" si="9">P45+AD45+AR45+BF45+BT45</f>
        <v>2.7187200261510998</v>
      </c>
      <c r="CI45" s="208">
        <f t="shared" ref="CI45:CI56" si="10">Q45+AE45+AS45+BG45+BU45</f>
        <v>14.502563179067668</v>
      </c>
      <c r="CJ45" s="208">
        <f t="shared" ref="CJ45:CJ56" si="11">R45+AF45+AT45+BH45+BV45</f>
        <v>8.4771285131469264E-3</v>
      </c>
      <c r="CK45" s="208">
        <f t="shared" ref="CK45:CK56" si="12">S45+AG45+AU45+BI45+BW45</f>
        <v>4.8521033396529836</v>
      </c>
      <c r="CL45" s="208">
        <f t="shared" ref="CL45:CL56" si="13">T45+AH45+AV45+BJ45+BX45</f>
        <v>10.889292239974427</v>
      </c>
      <c r="CM45" s="208">
        <f t="shared" ref="CM45:CM56" si="14">U45+AI45+AW45+BK45+BY45</f>
        <v>2.7885049350236838E-2</v>
      </c>
      <c r="CN45" s="208">
        <f t="shared" ref="CN45:CN56" si="15">V45+AJ45+AX45+BL45+BZ45</f>
        <v>6.2640971184838605</v>
      </c>
      <c r="CO45" s="208">
        <f t="shared" ref="CO45:CO56" si="16">W45+AK45+AY45+BM45+CA45</f>
        <v>0.89288626370870494</v>
      </c>
      <c r="CP45" s="208">
        <f t="shared" ref="CP45:CP56" si="17">X45+AL45+AZ45+BN45+CB45</f>
        <v>3.0828454754258927</v>
      </c>
      <c r="CQ45" s="208">
        <f t="shared" ref="CQ45:CQ56" si="18">Y45+AM45+BA45+BO45+CC45</f>
        <v>1.4327561338532329</v>
      </c>
      <c r="CR45" s="219">
        <f t="shared" ref="CR45:CR56" si="19">Z45+AN45+BB45+BP45+CD45</f>
        <v>143.51611581007947</v>
      </c>
      <c r="CS45" s="225">
        <f>H45-CR45</f>
        <v>0</v>
      </c>
      <c r="CV45" s="265"/>
      <c r="CW45" s="266" t="s">
        <v>12</v>
      </c>
      <c r="CX45" s="267">
        <f>INDEX($M$43:$Z$56,MATCH($CW45,$L$43:$L$56,0),MATCH(CX$44,$M$44:$Z$44,0))/INDEX(고양시_재차인원!$D$4:$H$35,MATCH("고양시",고양시_재차인원!$B$4:$B$35,0),MATCH('A.일산테크노밸리(859991)_수정'!$CX$43,고양시_재차인원!$D$4:$H$4,0))</f>
        <v>6.6047059515239557</v>
      </c>
      <c r="CY45" s="267">
        <f>INDEX($M$43:$Z$56,MATCH($CW45,$L$43:$L$56,0),MATCH(CY$44,$M$44:$Z$44,0))/INDEX(고양시_재차인원!$K$4:$O$20,MATCH("경기도",고양시_재차인원!$K$4:$K$20,0),MATCH('A.일산테크노밸리(859991)_수정'!CY$44,고양시_재차인원!$K$4:$O$4,0))</f>
        <v>5.4632976990268358E-5</v>
      </c>
      <c r="CZ45" s="267">
        <f>INDEX($M$43:$Z$56,MATCH($CW45,$L$43:$L$56,0),MATCH(CZ$44,$M$44:$Z$44,0))/INDEX(고양시_재차인원!$K$4:$O$20,MATCH("경기도",고양시_재차인원!$K$4:$K$20,0),MATCH('A.일산테크노밸리(859991)_수정'!CZ$44,고양시_재차인원!$K$4:$O$4,0))</f>
        <v>1.51879676032946E-2</v>
      </c>
      <c r="DA45" s="267">
        <f>INDEX($M$43:$Z$56,MATCH($CW45,$L$43:$L$56,0),MATCH(DA$44,$M$44:$Z$44,0))/INDEX(고양시_재차인원!$K$4:$O$20,MATCH("경기도",고양시_재차인원!$K$4:$K$20,0),MATCH('A.일산테크노밸리(859991)_수정'!DA$44,고양시_재차인원!$K$4:$O$4,0))</f>
        <v>0.31667385938669823</v>
      </c>
      <c r="DB45" s="267">
        <f>INDEX($AA$43:$AN$56,MATCH($CW45,$L$43:$L$56,0),MATCH(DB$44,$AA$44:$AN$44,0))/INDEX(고양시_재차인원!$D$4:$H$35,MATCH("고양시",고양시_재차인원!$B$4:$B$35,0),MATCH('A.일산테크노밸리(859991)_수정'!$DB$43,고양시_재차인원!$D$4:$H$4,0))</f>
        <v>27.818907990146172</v>
      </c>
      <c r="DC45" s="267">
        <f>INDEX($AA$43:$AN$56,MATCH($CW45,$L$43:$L$56,0),MATCH(DC$44,$AA$44:$AN$44,0))/INDEX(고양시_재차인원!$K$4:$O$20,MATCH("경기도",고양시_재차인원!$K$4:$K$20,0),MATCH('A.일산테크노밸리(859991)_수정'!DC$44,고양시_재차인원!$K$4:$O$4,0))</f>
        <v>0</v>
      </c>
      <c r="DD45" s="267">
        <f>INDEX($AA$43:$AN$56,MATCH($CW45,$L$43:$L$56,0),MATCH(DD$44,$AA$44:$AN$44,0))/INDEX(고양시_재차인원!$K$4:$O$20,MATCH("경기도",고양시_재차인원!$K$4:$K$20,0),MATCH('A.일산테크노밸리(859991)_수정'!DD$44,고양시_재차인원!$K$4:$O$4,0))</f>
        <v>0.1478419934836116</v>
      </c>
      <c r="DE45" s="267">
        <f>INDEX($AA$43:$AN$56,MATCH($CW45,$L$43:$L$56,0),MATCH(DE$44,$AA$44:$AN$44,0))/INDEX(고양시_재차인원!$K$4:$O$20,MATCH("경기도",고양시_재차인원!$K$4:$K$20,0),MATCH('A.일산테크노밸리(859991)_수정'!DE$44,고양시_재차인원!$K$4:$O$4,0))</f>
        <v>3.7671329472905142</v>
      </c>
      <c r="DF45" s="267">
        <f>INDEX($AO$43:$BB$56,MATCH($CW45,$L$43:$L$56,0),MATCH(DF$44,$AO$44:$BB$44,0))/INDEX(고양시_재차인원!$D$4:$H$35,MATCH("고양시",고양시_재차인원!$B$4:$B$35,0),MATCH('A.일산테크노밸리(859991)_수정'!$DF$43,고양시_재차인원!$D$4:$H$4,0))</f>
        <v>3.0560083961420887</v>
      </c>
      <c r="DG45" s="267">
        <f>INDEX($AO$43:$BB$56,MATCH($CW45,$L$43:$L$56,0),MATCH(DG$44,$AO$44:$BB$44,0))/INDEX(고양시_재차인원!$K$4:$O$20,MATCH("경기도",고양시_재차인원!$K$4:$K$20,0),MATCH('A.일산테크노밸리(859991)_수정'!DG$44,고양시_재차인원!$K$4:$O$4,0))</f>
        <v>1.3181620675132931E-4</v>
      </c>
      <c r="DH45" s="267">
        <f>INDEX($AO$43:$BB$56,MATCH($CW45,$L$43:$L$56,0),MATCH(DH$44,$AO$44:$BB$44,0))/INDEX(고양시_재차인원!$K$4:$O$20,MATCH("경기도",고양시_재차인원!$K$4:$K$20,0),MATCH('A.일산테크노밸리(859991)_수정'!DH$44,고양시_재차인원!$K$4:$O$4,0))</f>
        <v>5.2161556100168878E-3</v>
      </c>
      <c r="DI45" s="267">
        <f>INDEX($AO$43:$BB$56,MATCH($CW45,$L$43:$L$56,0),MATCH(DI$44,$AO$44:$BB$44,0))/INDEX(고양시_재차인원!$K$4:$O$20,MATCH("경기도",고양시_재차인원!$K$4:$K$20,0),MATCH('A.일산테크노밸리(859991)_수정'!DI$44,고양시_재차인원!$K$4:$O$4,0))</f>
        <v>9.2164008671861572E-2</v>
      </c>
      <c r="DJ45" s="268">
        <f>INDEX($BC$43:$BP$56,MATCH($CW45,$L$43:$L$56,0),MATCH(DJ$44,$BC$44:$BP$44,0))/INDEX(고양시_재차인원!$D$4:$H$35,MATCH("고양시",고양시_재차인원!$B$4:$B$35,0),MATCH('A.일산테크노밸리(859991)_수정'!$DJ$43,고양시_재차인원!$D$4:$H$4,0))</f>
        <v>8.9520867493013464E-3</v>
      </c>
      <c r="DK45" s="267">
        <f>INDEX($BC$43:$BP$56,MATCH($CW45,$L$43:$L$56,0),MATCH(DK$44,$BC$44:$BP$44,0))/INDEX(고양시_재차인원!$K$4:$O$20,MATCH("경기도",고양시_재차인원!$K$4:$K$20,0),MATCH('A.일산테크노밸리(859991)_수정'!DK$44,고양시_재차인원!$K$4:$O$4,0))</f>
        <v>2.711647681741634E-5</v>
      </c>
      <c r="DL45" s="267">
        <f>INDEX($BC$43:$BP$56,MATCH($CW45,$L$43:$L$56,0),MATCH(DL$44,$BC$44:$BP$44,0))/INDEX(고양시_재차인원!$K$4:$O$20,MATCH("경기도",고양시_재차인원!$K$4:$K$20,0),MATCH('A.일산테크노밸리(859991)_수정'!DL$44,고양시_재차인원!$K$4:$O$4,0))</f>
        <v>1.8077651211610891E-5</v>
      </c>
      <c r="DM45" s="267">
        <f>INDEX($BC$43:$BP$56,MATCH($CW45,$L$43:$L$56,0),MATCH(DM$44,$BC$44:$BP$44,0))/INDEX(고양시_재차인원!$K$4:$O$20,MATCH("경기도",고양시_재차인원!$K$4:$K$20,0),MATCH('A.일산테크노밸리(859991)_수정'!DM$44,고양시_재차인원!$K$4:$O$4,0))</f>
        <v>7.4490817244921083E-5</v>
      </c>
      <c r="DN45" s="268">
        <f>INDEX($BQ$43:$CD$56,MATCH($CW45,$L$43:$L$56,0),MATCH(DN$44,$BQ$44:$CD$44,0))/INDEX(고양시_재차인원!$D$4:$H$35,MATCH("고양시",고양시_재차인원!$B$4:$B$35,0),MATCH('A.일산테크노밸리(859991)_수정'!$DN$43,고양시_재차인원!$D$4:$H$4,0))</f>
        <v>2.025938642780625E-2</v>
      </c>
      <c r="DO45" s="267">
        <f>INDEX($BQ$43:$CD$56,MATCH($CW45,$L$43:$L$56,0),MATCH(DO$44,$BQ$44:$CD$44,0))/INDEX(고양시_재차인원!$K$4:$O$20,MATCH("경기도",고양시_재차인원!$K$4:$K$20,0),MATCH('A.일산테크노밸리(859991)_수정'!DO$44,고양시_재차인원!$K$4:$O$4,0))</f>
        <v>8.0881318015036939E-5</v>
      </c>
      <c r="DP45" s="267">
        <f>INDEX($BQ$43:$CD$56,MATCH($CW45,$L$43:$L$56,0),MATCH(DP$44,$BQ$44:$CD$44,0))/INDEX(고양시_재차인원!$K$4:$O$20,MATCH("경기도",고양시_재차인원!$K$4:$K$20,0),MATCH('A.일산테크노밸리(859991)_수정'!DP$44,고양시_재차인원!$K$4:$O$4,0))</f>
        <v>2.7013492081229691E-4</v>
      </c>
      <c r="DQ45" s="267">
        <f>INDEX($BQ$43:$CD$56,MATCH($CW45,$L$43:$L$56,0),MATCH(DQ$44,$BQ$44:$CD$44,0))/INDEX(고양시_재차인원!$K$4:$O$20,MATCH("경기도",고양시_재차인원!$K$4:$K$20,0),MATCH('A.일산테크노밸리(859991)_수정'!DQ$44,고양시_재차인원!$K$4:$O$4,0))</f>
        <v>1.943948958803863E-5</v>
      </c>
      <c r="DR45" s="269">
        <f>CX45+DB45+DF45+DJ45+DN45</f>
        <v>37.508833810989323</v>
      </c>
      <c r="DS45" s="270">
        <f t="shared" ref="DS45:DS56" si="20">CY45+DC45+DG45+DK45+DO45</f>
        <v>2.9444697857405097E-4</v>
      </c>
      <c r="DT45" s="270">
        <f t="shared" ref="DT45:DT56" si="21">CZ45+DD45+DH45+DL45+DP45</f>
        <v>0.16853432926894701</v>
      </c>
      <c r="DU45" s="270">
        <f t="shared" ref="DU45:DU56" si="22">DA45+DE45+DI45+DM45+DQ45</f>
        <v>4.176064745655907</v>
      </c>
      <c r="DW45" s="278"/>
      <c r="DX45" s="278" t="s">
        <v>589</v>
      </c>
      <c r="DY45" s="281">
        <f>DR45+DU45</f>
        <v>41.68489855664523</v>
      </c>
      <c r="DZ45" s="281">
        <f>DS45+DT45</f>
        <v>0.16882877624752107</v>
      </c>
      <c r="EC45" s="412" t="s">
        <v>12</v>
      </c>
      <c r="ED45" s="412" t="s">
        <v>567</v>
      </c>
      <c r="EE45" s="412">
        <v>11477.778199999999</v>
      </c>
      <c r="EF45" s="412">
        <v>1</v>
      </c>
      <c r="EG45" s="413">
        <v>859001</v>
      </c>
      <c r="EH45" s="414">
        <f>VLOOKUP($EM45,$DX$44:$DZ$53,2,FALSE)*$EF45*$BB$11*(1-$BD$7)</f>
        <v>40.496878947780843</v>
      </c>
      <c r="EI45" s="415">
        <f>VLOOKUP($EM45,$DX$44:$DZ$53,3,FALSE)*$EF45*$BB$11*(1-$BD$7)</f>
        <v>0.16401715612446674</v>
      </c>
      <c r="EJ45" s="402">
        <v>0</v>
      </c>
      <c r="EM45" s="278" t="s">
        <v>12</v>
      </c>
      <c r="EN45" s="278" t="s">
        <v>567</v>
      </c>
      <c r="EO45" s="278">
        <v>11477.778199999999</v>
      </c>
      <c r="EP45" s="278">
        <v>1</v>
      </c>
      <c r="EQ45" s="289">
        <v>859001</v>
      </c>
      <c r="ER45" s="290">
        <f>EH45*$EA$38</f>
        <v>40.496878947780843</v>
      </c>
      <c r="ES45" s="291">
        <f t="shared" ref="ES45:ES89" si="23">EI45*$EA$38</f>
        <v>0.16401715612446674</v>
      </c>
      <c r="ET45" s="402">
        <v>0</v>
      </c>
      <c r="EV45" s="34"/>
      <c r="EW45" s="34"/>
      <c r="EX45" s="34"/>
      <c r="EY45" s="34"/>
      <c r="EZ45" s="378"/>
      <c r="FA45" s="401"/>
      <c r="FB45" s="402"/>
      <c r="FC45" s="402"/>
    </row>
    <row r="46" spans="1:159" ht="16.5" customHeight="1">
      <c r="A46" s="205"/>
      <c r="B46" s="205" t="s">
        <v>13</v>
      </c>
      <c r="C46" s="400">
        <f>'A.일산테크노밸리(859991)_수정'!$P29*KTDB_TripDistribution_2050!L$12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12.768112367169175</v>
      </c>
      <c r="D46" s="400">
        <f>'A.일산테크노밸리(859991)_수정'!$P29*KTDB_TripDistribution_2050!M$12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99.286544447305388</v>
      </c>
      <c r="E46" s="400">
        <f>'A.일산테크노밸리(859991)_수정'!$P29*KTDB_TripDistribution_2050!N$12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4.4009111407324903</v>
      </c>
      <c r="F46" s="400">
        <f>'A.일산테크노밸리(859991)_수정'!$P29*KTDB_TripDistribution_2050!O$12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1.1934674279952527E-2</v>
      </c>
      <c r="G46" s="400">
        <f>'A.일산테크노밸리(859991)_수정'!$P29*KTDB_TripDistribution_2050!P$12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3.3814910459865524E-2</v>
      </c>
      <c r="H46" s="400">
        <f>'A.일산테크노밸리(859991)_수정'!$P29*KTDB_TripDistribution_2050!Q$12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116.50131753994685</v>
      </c>
      <c r="J46" s="230">
        <f t="shared" si="6"/>
        <v>116.50131753994688</v>
      </c>
      <c r="K46" s="206"/>
      <c r="L46" s="209" t="s">
        <v>13</v>
      </c>
      <c r="M46" s="213">
        <f>INDEX($A$44:$H$56,MATCH($L46,$B$44:$B$56,0),MATCH($M$43,$A$44:$H$44,0))*고양시_Modal_split!C$3 * 0.01</f>
        <v>3.5750714628073686E-2</v>
      </c>
      <c r="N46" s="207">
        <f>INDEX($A$44:$H$56,MATCH($L46,$B$44:$B$56,0),MATCH($M$43,$A$44:$H$44,0))*고양시_Modal_split!D$3 * 0.01</f>
        <v>6.0048432462796635</v>
      </c>
      <c r="O46" s="207">
        <f>INDEX($A$44:$H$56,MATCH($L46,$B$44:$B$56,0),MATCH($M$43,$A$44:$H$44,0))*고양시_Modal_split!E$3 * 0.01</f>
        <v>0.72650559369192613</v>
      </c>
      <c r="P46" s="207">
        <f>INDEX($A$44:$H$56,MATCH($L46,$B$44:$B$56,0),MATCH($M$43,$A$44:$H$44,0))*고양시_Modal_split!F$3 * 0.01</f>
        <v>1.1708359040694134</v>
      </c>
      <c r="Q46" s="207">
        <f>INDEX($A$44:$H$56,MATCH($L46,$B$44:$B$56,0),MATCH($M$43,$A$44:$H$44,0))*고양시_Modal_split!G$3 * 0.01</f>
        <v>0.11746663377795641</v>
      </c>
      <c r="R46" s="207">
        <f>INDEX($A$44:$H$56,MATCH($L46,$B$44:$B$56,0),MATCH($M$43,$A$44:$H$44,0))*고양시_Modal_split!H$3 * 0.01</f>
        <v>1.2768112367169176E-3</v>
      </c>
      <c r="S46" s="207">
        <f>INDEX($A$44:$H$56,MATCH($L46,$B$44:$B$56,0),MATCH($M$43,$A$44:$H$44,0))*고양시_Modal_split!I$3 * 0.01</f>
        <v>0.35495352380730305</v>
      </c>
      <c r="T46" s="207">
        <f>INDEX($A$44:$H$56,MATCH($L46,$B$44:$B$56,0),MATCH($M$43,$A$44:$H$44,0))*고양시_Modal_split!J$3 * 0.01</f>
        <v>3.8866134045662974</v>
      </c>
      <c r="U46" s="207">
        <f>INDEX($A$44:$H$56,MATCH($L46,$B$44:$B$56,0),MATCH($M$43,$A$44:$H$44,0))*고양시_Modal_split!K$3 * 0.01</f>
        <v>1.9152168550753763E-2</v>
      </c>
      <c r="V46" s="207">
        <f>INDEX($A$44:$H$56,MATCH($L46,$B$44:$B$56,0),MATCH($M$43,$A$44:$H$44,0))*고양시_Modal_split!L$3 * 0.01</f>
        <v>0.38559699348850912</v>
      </c>
      <c r="W46" s="207">
        <f>INDEX($A$44:$H$56,MATCH($L46,$B$44:$B$56,0),MATCH($M$43,$A$44:$H$44,0))*고양시_Modal_split!M$3 * 0.01</f>
        <v>2.9366658444489102E-2</v>
      </c>
      <c r="X46" s="207">
        <f>INDEX($A$44:$H$56,MATCH($L46,$B$44:$B$56,0),MATCH($M$43,$A$44:$H$44,0))*고양시_Modal_split!N$3 * 0.01</f>
        <v>1.2768112367169175E-2</v>
      </c>
      <c r="Y46" s="207">
        <f>INDEX($A$44:$H$56,MATCH($L46,$B$44:$B$56,0),MATCH($M$43,$A$44:$H$44,0))*고양시_Modal_split!O$3 * 0.01</f>
        <v>2.2982602260904518E-2</v>
      </c>
      <c r="Z46" s="214">
        <f>INDEX($A$44:$H$56,MATCH($L46,$B$44:$B$56,0),MATCH($M$43,$A$44:$H$44,0))*고양시_Modal_split!P$3 * 0.01</f>
        <v>12.768112367169177</v>
      </c>
      <c r="AA46" s="213">
        <f>INDEX($A$44:$H$56,MATCH($L46,$B$44:$B$56,0),MATCH($AA$43,$A$44:$H$44,0))*고양시_Modal_split!C$4 * 0.01</f>
        <v>30.222824129759761</v>
      </c>
      <c r="AB46" s="207">
        <f>INDEX($A$44:$H$56,MATCH($L46,$B$44:$B$56,0),MATCH($AA$43,$A$44:$H$44,0))*고양시_Modal_split!D$4 * 0.01</f>
        <v>31.84119480425084</v>
      </c>
      <c r="AC46" s="207">
        <f>INDEX($A$44:$H$56,MATCH($L46,$B$44:$B$56,0),MATCH($AA$43,$A$44:$H$44,0))*고양시_Modal_split!E$4 * 0.01</f>
        <v>7.7145645035556294</v>
      </c>
      <c r="AD46" s="207">
        <f>INDEX($A$44:$H$56,MATCH($L46,$B$44:$B$56,0),MATCH($AA$43,$A$44:$H$44,0))*고양시_Modal_split!F$4 * 0.01</f>
        <v>0.94322217224940119</v>
      </c>
      <c r="AE46" s="207">
        <f>INDEX($A$44:$H$56,MATCH($L46,$B$44:$B$56,0),MATCH($AA$43,$A$44:$H$44,0))*고양시_Modal_split!G$4 * 0.01</f>
        <v>11.62645435477946</v>
      </c>
      <c r="AF46" s="207">
        <f>INDEX($A$44:$H$56,MATCH($L46,$B$44:$B$56,0),MATCH($AA$43,$A$44:$H$44,0))*고양시_Modal_split!H$4 * 0.01</f>
        <v>0</v>
      </c>
      <c r="AG46" s="207">
        <f>INDEX($A$44:$H$56,MATCH($L46,$B$44:$B$56,0),MATCH($AA$43,$A$44:$H$44,0))*고양시_Modal_split!I$4 * 0.01</f>
        <v>3.4551717467662271</v>
      </c>
      <c r="AH46" s="207">
        <f>INDEX($A$44:$H$56,MATCH($L46,$B$44:$B$56,0),MATCH($AA$43,$A$44:$H$44,0))*고양시_Modal_split!J$4 * 0.01</f>
        <v>4.6763962434680835</v>
      </c>
      <c r="AI46" s="207">
        <f>INDEX($A$44:$H$56,MATCH($L46,$B$44:$B$56,0),MATCH($AA$43,$A$44:$H$44,0))*고양시_Modal_split!K$4 * 0.01</f>
        <v>0</v>
      </c>
      <c r="AJ46" s="207">
        <f>INDEX($A$44:$H$56,MATCH($L46,$B$44:$B$56,0),MATCH($AA$43,$A$44:$H$44,0))*고양시_Modal_split!L$4 * 0.01</f>
        <v>4.587038353465509</v>
      </c>
      <c r="AK46" s="207">
        <f>INDEX($A$44:$H$56,MATCH($L46,$B$44:$B$56,0),MATCH($AA$43,$A$44:$H$44,0))*고양시_Modal_split!M$4 * 0.01</f>
        <v>0.66521984779694621</v>
      </c>
      <c r="AL46" s="207">
        <f>INDEX($A$44:$H$56,MATCH($L46,$B$44:$B$56,0),MATCH($AA$43,$A$44:$H$44,0))*고양시_Modal_split!N$4 * 0.01</f>
        <v>2.4821636111826346</v>
      </c>
      <c r="AM46" s="207">
        <f>INDEX($A$44:$H$56,MATCH($L46,$B$44:$B$56,0),MATCH($AA$43,$A$44:$H$44,0))*고양시_Modal_split!O$4 * 0.01</f>
        <v>1.0722946800308983</v>
      </c>
      <c r="AN46" s="214">
        <f>INDEX($A$44:$H$56,MATCH($L46,$B$44:$B$56,0),MATCH($AA$43,$A$44:$H$44,0))*고양시_Modal_split!P$4 * 0.01</f>
        <v>99.286544447305388</v>
      </c>
      <c r="AO46" s="213">
        <f>INDEX($A$44:$H$56,MATCH($L46,$B$44:$B$56,0),MATCH($AO$43,$A$44:$H$44,0))*고양시_Modal_split!C$5 * 0.01</f>
        <v>2.6405466844394944E-3</v>
      </c>
      <c r="AP46" s="207">
        <f>INDEX($A$44:$H$56,MATCH($L46,$B$44:$B$56,0),MATCH($AO$43,$A$44:$H$44,0))*고양시_Modal_split!D$5 * 0.01</f>
        <v>3.2249876839287692</v>
      </c>
      <c r="AQ46" s="207">
        <f>INDEX($A$44:$H$56,MATCH($L46,$B$44:$B$56,0),MATCH($AO$43,$A$44:$H$44,0))*고양시_Modal_split!E$5 * 0.01</f>
        <v>0.43348974736215029</v>
      </c>
      <c r="AR46" s="207">
        <f>INDEX($A$44:$H$56,MATCH($L46,$B$44:$B$56,0),MATCH($AO$43,$A$44:$H$44,0))*고양시_Modal_split!F$5 * 0.01</f>
        <v>9.2419133955382302E-2</v>
      </c>
      <c r="AS46" s="207">
        <f>INDEX($A$44:$H$56,MATCH($L46,$B$44:$B$56,0),MATCH($AO$43,$A$44:$H$44,0))*고양시_Modal_split!G$5 * 0.01</f>
        <v>2.8605922414761186E-2</v>
      </c>
      <c r="AT46" s="207">
        <f>INDEX($A$44:$H$56,MATCH($L46,$B$44:$B$56,0),MATCH($AO$43,$A$44:$H$44,0))*고양시_Modal_split!H$5 * 0.01</f>
        <v>3.0806377985127431E-3</v>
      </c>
      <c r="AU46" s="207">
        <f>INDEX($A$44:$H$56,MATCH($L46,$B$44:$B$56,0),MATCH($AO$43,$A$44:$H$44,0))*고양시_Modal_split!I$5 * 0.01</f>
        <v>0.12190523859828999</v>
      </c>
      <c r="AV46" s="207">
        <f>INDEX($A$44:$H$56,MATCH($L46,$B$44:$B$56,0),MATCH($AO$43,$A$44:$H$44,0))*고양시_Modal_split!J$5 * 0.01</f>
        <v>0.27593712852392716</v>
      </c>
      <c r="AW46" s="207">
        <f>INDEX($A$44:$H$56,MATCH($L46,$B$44:$B$56,0),MATCH($AO$43,$A$44:$H$44,0))*고양시_Modal_split!K$5 * 0.01</f>
        <v>8.8018222814649819E-4</v>
      </c>
      <c r="AX46" s="207">
        <f>INDEX($A$44:$H$56,MATCH($L46,$B$44:$B$56,0),MATCH($AO$43,$A$44:$H$44,0))*고양시_Modal_split!L$5 * 0.01</f>
        <v>0.1122232340886785</v>
      </c>
      <c r="AY46" s="207">
        <f>INDEX($A$44:$H$56,MATCH($L46,$B$44:$B$56,0),MATCH($AO$43,$A$44:$H$44,0))*고양시_Modal_split!M$5 * 0.01</f>
        <v>2.9486104642907688E-2</v>
      </c>
      <c r="AZ46" s="207">
        <f>INDEX($A$44:$H$56,MATCH($L46,$B$44:$B$56,0),MATCH($AO$43,$A$44:$H$44,0))*고양시_Modal_split!N$5 * 0.01</f>
        <v>7.481548939245233E-3</v>
      </c>
      <c r="BA46" s="207">
        <f>INDEX($A$44:$H$56,MATCH($L46,$B$44:$B$56,0),MATCH($AO$43,$A$44:$H$44,0))*고양시_Modal_split!O$5 * 0.01</f>
        <v>6.777403156728036E-2</v>
      </c>
      <c r="BB46" s="214">
        <f>INDEX($A$44:$H$56,MATCH($L46,$B$44:$B$56,0),MATCH($AO$43,$A$44:$H$44,0))*고양시_Modal_split!P$5 * 0.01</f>
        <v>4.4009111407324895</v>
      </c>
      <c r="BC46" s="213">
        <f>INDEX($A$44:$H$56,MATCH($L46,$B$44:$B$56,0),MATCH($BC$43,$A$44:$H$44,0))*고양시_Modal_split!C$6 * 0.01</f>
        <v>0</v>
      </c>
      <c r="BD46" s="207">
        <f>INDEX($A$44:$H$56,MATCH($L46,$B$44:$B$56,0),MATCH($BC$43,$A$44:$H$44,0))*고양시_Modal_split!D$6 * 0.01</f>
        <v>9.8831037712286858E-3</v>
      </c>
      <c r="BE46" s="207">
        <f>INDEX($A$44:$H$56,MATCH($L46,$B$44:$B$56,0),MATCH($BC$43,$A$44:$H$44,0))*고양시_Modal_split!E$6 * 0.01</f>
        <v>5.1319099403795865E-5</v>
      </c>
      <c r="BF46" s="207">
        <f>INDEX($A$44:$H$56,MATCH($L46,$B$44:$B$56,0),MATCH($BC$43,$A$44:$H$44,0))*고양시_Modal_split!F$6 * 0.01</f>
        <v>1.4560302621542082E-4</v>
      </c>
      <c r="BG46" s="207">
        <f>INDEX($A$44:$H$56,MATCH($L46,$B$44:$B$56,0),MATCH($BC$43,$A$44:$H$44,0))*고양시_Modal_split!G$6 * 0.01</f>
        <v>0</v>
      </c>
      <c r="BH46" s="207">
        <f>INDEX($A$44:$H$56,MATCH($L46,$B$44:$B$56,0),MATCH($BC$43,$A$44:$H$44,0))*고양시_Modal_split!H$6 * 0.01</f>
        <v>6.3373120426547932E-4</v>
      </c>
      <c r="BI46" s="207">
        <f>INDEX($A$44:$H$56,MATCH($L46,$B$44:$B$56,0),MATCH($BC$43,$A$44:$H$44,0))*고양시_Modal_split!I$6 * 0.01</f>
        <v>4.2248746951031944E-4</v>
      </c>
      <c r="BJ46" s="207">
        <f>INDEX($A$44:$H$56,MATCH($L46,$B$44:$B$56,0),MATCH($BC$43,$A$44:$H$44,0))*고양시_Modal_split!J$6 * 0.01</f>
        <v>5.8957290942965475E-4</v>
      </c>
      <c r="BK46" s="207">
        <f>INDEX($A$44:$H$56,MATCH($L46,$B$44:$B$56,0),MATCH($BC$43,$A$44:$H$44,0))*고양시_Modal_split!K$6 * 0.01</f>
        <v>0</v>
      </c>
      <c r="BL46" s="207">
        <f>INDEX($A$44:$H$56,MATCH($L46,$B$44:$B$56,0),MATCH($BC$43,$A$44:$H$44,0))*고양시_Modal_split!L$6 * 0.01</f>
        <v>9.0703524527639207E-5</v>
      </c>
      <c r="BM46" s="207">
        <f>INDEX($A$44:$H$56,MATCH($L46,$B$44:$B$56,0),MATCH($BC$43,$A$44:$H$44,0))*고양시_Modal_split!M$6 * 0.01</f>
        <v>1.08605535947568E-4</v>
      </c>
      <c r="BN46" s="207">
        <f>INDEX($A$44:$H$56,MATCH($L46,$B$44:$B$56,0),MATCH($BC$43,$A$44:$H$44,0))*고양시_Modal_split!N$6 * 0.01</f>
        <v>0</v>
      </c>
      <c r="BO46" s="207">
        <f>INDEX($A$44:$H$56,MATCH($L46,$B$44:$B$56,0),MATCH($BC$43,$A$44:$H$44,0))*고양시_Modal_split!O$6 * 0.01</f>
        <v>9.5477394239620215E-6</v>
      </c>
      <c r="BP46" s="214">
        <f>INDEX($A$44:$H$56,MATCH($L46,$B$44:$B$56,0),MATCH($BC$43,$A$44:$H$44,0))*고양시_Modal_split!P$6 * 0.01</f>
        <v>1.1934674279952529E-2</v>
      </c>
      <c r="BQ46" s="213">
        <f>INDEX($A$44:$H$56,MATCH($L46,$B$44:$B$56,0),MATCH($BQ$43,$A$44:$H$44,0))*고양시_Modal_split!C$7 * 0.01</f>
        <v>0</v>
      </c>
      <c r="BR46" s="207">
        <f>INDEX($A$44:$H$56,MATCH($L46,$B$44:$B$56,0),MATCH($BQ$43,$A$44:$H$44,0))*고양시_Modal_split!D$7 * 0.01</f>
        <v>2.0721777129805594E-2</v>
      </c>
      <c r="BS46" s="207">
        <f>INDEX($A$44:$H$56,MATCH($L46,$B$44:$B$56,0),MATCH($BQ$43,$A$44:$H$44,0))*고양시_Modal_split!E$7 * 0.01</f>
        <v>1.0110658227499791E-3</v>
      </c>
      <c r="BT46" s="207">
        <f>INDEX($A$44:$H$56,MATCH($L46,$B$44:$B$56,0),MATCH($BQ$43,$A$44:$H$44,0))*고양시_Modal_split!F$7 * 0.01</f>
        <v>3.3814910459865525E-4</v>
      </c>
      <c r="BU46" s="207">
        <f>INDEX($A$44:$H$56,MATCH($L46,$B$44:$B$56,0),MATCH($BQ$43,$A$44:$H$44,0))*고양시_Modal_split!G$7 * 0.01</f>
        <v>1.4202262393143519E-4</v>
      </c>
      <c r="BV46" s="207">
        <f>INDEX($A$44:$H$56,MATCH($L46,$B$44:$B$56,0),MATCH($BQ$43,$A$44:$H$44,0))*고양시_Modal_split!H$7 * 0.01</f>
        <v>1.8902534947064828E-3</v>
      </c>
      <c r="BW46" s="207">
        <f>INDEX($A$44:$H$56,MATCH($L46,$B$44:$B$56,0),MATCH($BQ$43,$A$44:$H$44,0))*고양시_Modal_split!I$7 * 0.01</f>
        <v>6.3132437828568944E-3</v>
      </c>
      <c r="BX46" s="207">
        <f>INDEX($A$44:$H$56,MATCH($L46,$B$44:$B$56,0),MATCH($BQ$43,$A$44:$H$44,0))*고양시_Modal_split!J$7 * 0.01</f>
        <v>6.7629820919731051E-6</v>
      </c>
      <c r="BY46" s="207">
        <f>INDEX($A$44:$H$56,MATCH($L46,$B$44:$B$56,0),MATCH($BQ$43,$A$44:$H$44,0))*고양시_Modal_split!K$7 * 0.01</f>
        <v>2.6037481054096458E-3</v>
      </c>
      <c r="BZ46" s="207">
        <f>INDEX($A$44:$H$56,MATCH($L46,$B$44:$B$56,0),MATCH($BQ$43,$A$44:$H$44,0))*고양시_Modal_split!L$7 * 0.01</f>
        <v>2.3670437321905867E-5</v>
      </c>
      <c r="CA46" s="207">
        <f>INDEX($A$44:$H$56,MATCH($L46,$B$44:$B$56,0),MATCH($BQ$43,$A$44:$H$44,0))*고양시_Modal_split!M$7 * 0.01</f>
        <v>6.3233882559948535E-4</v>
      </c>
      <c r="CB46" s="207">
        <f>INDEX($A$44:$H$56,MATCH($L46,$B$44:$B$56,0),MATCH($BQ$43,$A$44:$H$44,0))*고양시_Modal_split!N$7 * 0.01</f>
        <v>1.3187815079347554E-4</v>
      </c>
      <c r="CC46" s="207">
        <f>INDEX($A$44:$H$56,MATCH($L46,$B$44:$B$56,0),MATCH($BQ$43,$A$44:$H$44,0))*고양시_Modal_split!O$7 * 0.01</f>
        <v>0</v>
      </c>
      <c r="CD46" s="214">
        <f>INDEX($A$44:$H$56,MATCH($L46,$B$44:$B$56,0),MATCH($BQ$43,$A$44:$H$44,0))*고양시_Modal_split!P$7 * 0.01</f>
        <v>3.3814910459865524E-2</v>
      </c>
      <c r="CE46" s="218">
        <f t="shared" ref="CE46:CE56" si="24">M46+AA46+AO46+BC46+BQ46</f>
        <v>30.261215391072273</v>
      </c>
      <c r="CF46" s="208">
        <f t="shared" si="7"/>
        <v>41.101630615360307</v>
      </c>
      <c r="CG46" s="208">
        <f t="shared" si="8"/>
        <v>8.8756222295318601</v>
      </c>
      <c r="CH46" s="208">
        <f t="shared" si="9"/>
        <v>2.2069609624050108</v>
      </c>
      <c r="CI46" s="208">
        <f t="shared" si="10"/>
        <v>11.772668933596108</v>
      </c>
      <c r="CJ46" s="208">
        <f t="shared" si="11"/>
        <v>6.8814337342016233E-3</v>
      </c>
      <c r="CK46" s="208">
        <f t="shared" si="12"/>
        <v>3.9387662404241874</v>
      </c>
      <c r="CL46" s="208">
        <f t="shared" si="13"/>
        <v>8.8395431124498298</v>
      </c>
      <c r="CM46" s="208">
        <f t="shared" si="14"/>
        <v>2.2636098884309907E-2</v>
      </c>
      <c r="CN46" s="208">
        <f t="shared" si="15"/>
        <v>5.0849729550045462</v>
      </c>
      <c r="CO46" s="208">
        <f t="shared" si="16"/>
        <v>0.72481355524589008</v>
      </c>
      <c r="CP46" s="208">
        <f t="shared" si="17"/>
        <v>2.5025451506398424</v>
      </c>
      <c r="CQ46" s="208">
        <f t="shared" si="18"/>
        <v>1.1630608615985072</v>
      </c>
      <c r="CR46" s="219">
        <f t="shared" si="19"/>
        <v>116.50131753994688</v>
      </c>
      <c r="CS46" s="225">
        <f t="shared" ref="CS46:CS56" si="25">H46-CR46</f>
        <v>0</v>
      </c>
      <c r="CV46" s="265"/>
      <c r="CW46" s="266" t="s">
        <v>13</v>
      </c>
      <c r="CX46" s="267">
        <f>INDEX($M$43:$Z$56,MATCH($CW46,$L$43:$L$56,0),MATCH(CX$44,$M$44:$Z$44,0))/INDEX(고양시_재차인원!$D$4:$H$35,MATCH("고양시",고양시_재차인원!$B$4:$B$35,0),MATCH('A.일산테크노밸리(859991)_수정'!$CX$43,고양시_재차인원!$D$4:$H$4,0))</f>
        <v>5.3614671841782702</v>
      </c>
      <c r="CY46" s="267">
        <f>INDEX($M$43:$Z$56,MATCH($CW46,$L$43:$L$56,0),MATCH(CY$44,$M$44:$Z$44,0))/INDEX(고양시_재차인원!$K$4:$O$20,MATCH("경기도",고양시_재차인원!$K$4:$K$20,0),MATCH('A.일산테크노밸리(859991)_수정'!CY$44,고양시_재차인원!$K$4:$O$4,0))</f>
        <v>4.4349122497982554E-5</v>
      </c>
      <c r="CZ46" s="267">
        <f>INDEX($M$43:$Z$56,MATCH($CW46,$L$43:$L$56,0),MATCH(CZ$44,$M$44:$Z$44,0))/INDEX(고양시_재차인원!$K$4:$O$20,MATCH("경기도",고양시_재차인원!$K$4:$K$20,0),MATCH('A.일산테크노밸리(859991)_수정'!CZ$44,고양시_재차인원!$K$4:$O$4,0))</f>
        <v>1.2329056054439147E-2</v>
      </c>
      <c r="DA46" s="267">
        <f>INDEX($M$43:$Z$56,MATCH($CW46,$L$43:$L$56,0),MATCH(DA$44,$M$44:$Z$44,0))/INDEX(고양시_재차인원!$K$4:$O$20,MATCH("경기도",고양시_재차인원!$K$4:$K$20,0),MATCH('A.일산테크노밸리(859991)_수정'!DA$44,고양시_재차인원!$K$4:$O$4,0))</f>
        <v>0.25706466232567277</v>
      </c>
      <c r="DB46" s="268">
        <f>INDEX($AA$43:$AN$56,MATCH($CW46,$L$43:$L$56,0),MATCH(DB$44,$AA$44:$AN$44,0))/INDEX(고양시_재차인원!$D$4:$H$35,MATCH("고양시",고양시_재차인원!$B$4:$B$35,0),MATCH('A.일산테크노밸리(859991)_수정'!$DB$43,고양시_재차인원!$D$4:$H$4,0))</f>
        <v>22.582407662589251</v>
      </c>
      <c r="DC46" s="267">
        <f>INDEX($AA$43:$AN$56,MATCH($CW46,$L$43:$L$56,0),MATCH(DC$44,$AA$44:$AN$44,0))/INDEX(고양시_재차인원!$K$4:$O$20,MATCH("경기도",고양시_재차인원!$K$4:$K$20,0),MATCH('A.일산테크노밸리(859991)_수정'!DC$44,고양시_재차인원!$K$4:$O$4,0))</f>
        <v>0</v>
      </c>
      <c r="DD46" s="267">
        <f>INDEX($AA$43:$AN$56,MATCH($CW46,$L$43:$L$56,0),MATCH(DD$44,$AA$44:$AN$44,0))/INDEX(고양시_재차인원!$K$4:$O$20,MATCH("경기도",고양시_재차인원!$K$4:$K$20,0),MATCH('A.일산테크노밸리(859991)_수정'!DD$44,고양시_재차인원!$K$4:$O$4,0))</f>
        <v>0.12001291235728473</v>
      </c>
      <c r="DE46" s="267">
        <f>INDEX($AA$43:$AN$56,MATCH($CW46,$L$43:$L$56,0),MATCH(DE$44,$AA$44:$AN$44,0))/INDEX(고양시_재차인원!$K$4:$O$20,MATCH("경기도",고양시_재차인원!$K$4:$K$20,0),MATCH('A.일산테크노밸리(859991)_수정'!DE$44,고양시_재차인원!$K$4:$O$4,0))</f>
        <v>3.0580255689770062</v>
      </c>
      <c r="DF46" s="268">
        <f>INDEX($AO$43:$BB$56,MATCH($CW46,$L$43:$L$56,0),MATCH(DF$44,$AO$44:$BB$44,0))/INDEX(고양시_재차인원!$D$4:$H$35,MATCH("고양시",고양시_재차인원!$B$4:$B$35,0),MATCH('A.일산테크노밸리(859991)_수정'!$DF$43,고양시_재차인원!$D$4:$H$4,0))</f>
        <v>2.480759756868284</v>
      </c>
      <c r="DG46" s="267">
        <f>INDEX($AO$43:$BB$56,MATCH($CW46,$L$43:$L$56,0),MATCH(DG$44,$AO$44:$BB$44,0))/INDEX(고양시_재차인원!$K$4:$O$20,MATCH("경기도",고양시_재차인원!$K$4:$K$20,0),MATCH('A.일산테크노밸리(859991)_수정'!DG$44,고양시_재차인원!$K$4:$O$4,0))</f>
        <v>1.0700374430402026E-4</v>
      </c>
      <c r="DH46" s="267">
        <f>INDEX($AO$43:$BB$56,MATCH($CW46,$L$43:$L$56,0),MATCH(DH$44,$AO$44:$BB$44,0))/INDEX(고양시_재차인원!$K$4:$O$20,MATCH("경기도",고양시_재차인원!$K$4:$K$20,0),MATCH('A.일산테크노밸리(859991)_수정'!DH$44,고양시_재차인원!$K$4:$O$4,0))</f>
        <v>4.2342910246019449E-3</v>
      </c>
      <c r="DI46" s="267">
        <f>INDEX($AO$43:$BB$56,MATCH($CW46,$L$43:$L$56,0),MATCH(DI$44,$AO$44:$BB$44,0))/INDEX(고양시_재차인원!$K$4:$O$20,MATCH("경기도",고양시_재차인원!$K$4:$K$20,0),MATCH('A.일산테크노밸리(859991)_수정'!DI$44,고양시_재차인원!$K$4:$O$4,0))</f>
        <v>7.4815489392452333E-2</v>
      </c>
      <c r="DJ46" s="268">
        <f>INDEX($BC$43:$BP$56,MATCH($CW46,$L$43:$L$56,0),MATCH(DJ$44,$BC$44:$BP$44,0))/INDEX(고양시_재차인원!$D$4:$H$35,MATCH("고양시",고양시_재차인원!$B$4:$B$35,0),MATCH('A.일산테크노밸리(859991)_수정'!$DJ$43,고양시_재차인원!$D$4:$H$4,0))</f>
        <v>7.2669880670799157E-3</v>
      </c>
      <c r="DK46" s="267">
        <f>INDEX($BC$43:$BP$56,MATCH($CW46,$L$43:$L$56,0),MATCH(DK$44,$BC$44:$BP$44,0))/INDEX(고양시_재차인원!$K$4:$O$20,MATCH("경기도",고양시_재차인원!$K$4:$K$20,0),MATCH('A.일산테크노밸리(859991)_수정'!DK$44,고양시_재차인원!$K$4:$O$4,0))</f>
        <v>2.2012198828255623E-5</v>
      </c>
      <c r="DL46" s="267">
        <f>INDEX($BC$43:$BP$56,MATCH($CW46,$L$43:$L$56,0),MATCH(DL$44,$BC$44:$BP$44,0))/INDEX(고양시_재차인원!$K$4:$O$20,MATCH("경기도",고양시_재차인원!$K$4:$K$20,0),MATCH('A.일산테크노밸리(859991)_수정'!DL$44,고양시_재차인원!$K$4:$O$4,0))</f>
        <v>1.4674799218837077E-5</v>
      </c>
      <c r="DM46" s="267">
        <f>INDEX($BC$43:$BP$56,MATCH($CW46,$L$43:$L$56,0),MATCH(DM$44,$BC$44:$BP$44,0))/INDEX(고양시_재차인원!$K$4:$O$20,MATCH("경기도",고양시_재차인원!$K$4:$K$20,0),MATCH('A.일산테크노밸리(859991)_수정'!DM$44,고양시_재차인원!$K$4:$O$4,0))</f>
        <v>6.0469016351759471E-5</v>
      </c>
      <c r="DN46" s="268">
        <f>INDEX($BQ$43:$CD$56,MATCH($CW46,$L$43:$L$56,0),MATCH(DN$44,$BQ$44:$CD$44,0))/INDEX(고양시_재차인원!$D$4:$H$35,MATCH("고양시",고양시_재차인원!$B$4:$B$35,0),MATCH('A.일산테크노밸리(859991)_수정'!$DN$43,고양시_재차인원!$D$4:$H$4,0))</f>
        <v>1.6445854864925075E-2</v>
      </c>
      <c r="DO46" s="267">
        <f>INDEX($BQ$43:$CD$56,MATCH($CW46,$L$43:$L$56,0),MATCH(DO$44,$BQ$44:$CD$44,0))/INDEX(고양시_재차인원!$K$4:$O$20,MATCH("경기도",고양시_재차인원!$K$4:$K$20,0),MATCH('A.일산테크노밸리(859991)_수정'!DO$44,고양시_재차인원!$K$4:$O$4,0))</f>
        <v>6.5656599329853523E-5</v>
      </c>
      <c r="DP46" s="267">
        <f>INDEX($BQ$43:$CD$56,MATCH($CW46,$L$43:$L$56,0),MATCH(DP$44,$BQ$44:$CD$44,0))/INDEX(고양시_재차인원!$K$4:$O$20,MATCH("경기도",고양시_재차인원!$K$4:$K$20,0),MATCH('A.일산테크노밸리(859991)_수정'!DP$44,고양시_재차인원!$K$4:$O$4,0))</f>
        <v>2.1928599454174694E-4</v>
      </c>
      <c r="DQ46" s="267">
        <f>INDEX($BQ$43:$CD$56,MATCH($CW46,$L$43:$L$56,0),MATCH(DQ$44,$BQ$44:$CD$44,0))/INDEX(고양시_재차인원!$K$4:$O$20,MATCH("경기도",고양시_재차인원!$K$4:$K$20,0),MATCH('A.일산테크노밸리(859991)_수정'!DQ$44,고양시_재차인원!$K$4:$O$4,0))</f>
        <v>1.5780291547937246E-5</v>
      </c>
      <c r="DR46" s="269">
        <f t="shared" ref="DR46:DR56" si="26">CX46+DB46+DF46+DJ46+DN46</f>
        <v>30.448347446567812</v>
      </c>
      <c r="DS46" s="270">
        <f t="shared" si="20"/>
        <v>2.3902166496011194E-4</v>
      </c>
      <c r="DT46" s="270">
        <f t="shared" si="21"/>
        <v>0.1368102202300864</v>
      </c>
      <c r="DU46" s="270">
        <f t="shared" si="22"/>
        <v>3.3899819700030314</v>
      </c>
      <c r="DW46" s="278"/>
      <c r="DX46" s="278" t="s">
        <v>590</v>
      </c>
      <c r="DY46" s="281">
        <f t="shared" ref="DY46:DY50" si="27">DR46+DU46</f>
        <v>33.838329416570843</v>
      </c>
      <c r="DZ46" s="281">
        <f t="shared" ref="DZ46:DZ50" si="28">DS46+DT46</f>
        <v>0.13704924189504653</v>
      </c>
      <c r="EC46" s="412" t="s">
        <v>13</v>
      </c>
      <c r="ED46" s="412" t="s">
        <v>568</v>
      </c>
      <c r="EE46" s="412">
        <v>907.24059999999997</v>
      </c>
      <c r="EF46" s="412">
        <v>0.22444210067316503</v>
      </c>
      <c r="EG46" s="413">
        <v>859002</v>
      </c>
      <c r="EH46" s="414">
        <f t="shared" ref="EH46:EH65" si="29">VLOOKUP($EM46,$DX$44:$DZ$53,2,FALSE)*$EF46*$BB$11*(1-$BD$7)</f>
        <v>7.378295484006232</v>
      </c>
      <c r="EI46" s="415">
        <f t="shared" ref="EI46:EI89" si="30">VLOOKUP($EM46,$DX$44:$DZ$53,3,FALSE)*$EF46*$BB$11*(1-$BD$7)</f>
        <v>2.9882970583811196E-2</v>
      </c>
      <c r="EJ46" s="402">
        <v>0</v>
      </c>
      <c r="EM46" s="278" t="s">
        <v>13</v>
      </c>
      <c r="EN46" s="278" t="s">
        <v>568</v>
      </c>
      <c r="EO46" s="278">
        <v>907.24059999999997</v>
      </c>
      <c r="EP46" s="278">
        <v>0.22444210067316503</v>
      </c>
      <c r="EQ46" s="289">
        <v>859002</v>
      </c>
      <c r="ER46" s="290">
        <f t="shared" ref="ER46:ER89" si="31">EH46*$EA$38</f>
        <v>7.378295484006232</v>
      </c>
      <c r="ES46" s="291">
        <f t="shared" si="23"/>
        <v>2.9882970583811196E-2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27" customHeight="1">
      <c r="A47" s="205"/>
      <c r="B47" s="205" t="s">
        <v>483</v>
      </c>
      <c r="C47" s="400">
        <f>'A.일산테크노밸리(859991)_수정'!$P30*KTDB_TripDistribution_2050!L$12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95.113184880071813</v>
      </c>
      <c r="D47" s="400">
        <f>'A.일산테크노밸리(859991)_수정'!$P30*KTDB_TripDistribution_2050!M$12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739.61280936108642</v>
      </c>
      <c r="E47" s="400">
        <f>'A.일산테크노밸리(859991)_수정'!$P30*KTDB_TripDistribution_2050!N$12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32.783598932413042</v>
      </c>
      <c r="F47" s="400">
        <f>'A.일산테크노밸리(859991)_수정'!$P30*KTDB_TripDistribution_2050!O$12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8.8904675070950706E-2</v>
      </c>
      <c r="G47" s="400">
        <f>'A.일산테크노밸리(859991)_수정'!$P30*KTDB_TripDistribution_2050!P$12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0.25189657936769383</v>
      </c>
      <c r="H47" s="400">
        <f>'A.일산테크노밸리(859991)_수정'!$P30*KTDB_TripDistribution_2050!Q$12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867.85039442800996</v>
      </c>
      <c r="J47" s="230">
        <f t="shared" si="6"/>
        <v>867.85039442800985</v>
      </c>
      <c r="K47" s="206"/>
      <c r="L47" s="209" t="s">
        <v>14</v>
      </c>
      <c r="M47" s="213">
        <f>INDEX($A$44:$H$56,MATCH($L47,$B$44:$B$56,0),MATCH($M$43,$A$44:$H$44,0))*고양시_Modal_split!C$3 * 0.01</f>
        <v>0.26631691766420107</v>
      </c>
      <c r="N47" s="207">
        <f>INDEX($A$44:$H$56,MATCH($L47,$B$44:$B$56,0),MATCH($M$43,$A$44:$H$44,0))*고양시_Modal_split!D$3 * 0.01</f>
        <v>44.731730849097779</v>
      </c>
      <c r="O47" s="207">
        <f>INDEX($A$44:$H$56,MATCH($L47,$B$44:$B$56,0),MATCH($M$43,$A$44:$H$44,0))*고양시_Modal_split!E$3 * 0.01</f>
        <v>5.4119402196760857</v>
      </c>
      <c r="P47" s="207">
        <f>INDEX($A$44:$H$56,MATCH($L47,$B$44:$B$56,0),MATCH($M$43,$A$44:$H$44,0))*고양시_Modal_split!F$3 * 0.01</f>
        <v>8.7218790535025867</v>
      </c>
      <c r="Q47" s="207">
        <f>INDEX($A$44:$H$56,MATCH($L47,$B$44:$B$56,0),MATCH($M$43,$A$44:$H$44,0))*고양시_Modal_split!G$3 * 0.01</f>
        <v>0.87504130089666066</v>
      </c>
      <c r="R47" s="207">
        <f>INDEX($A$44:$H$56,MATCH($L47,$B$44:$B$56,0),MATCH($M$43,$A$44:$H$44,0))*고양시_Modal_split!H$3 * 0.01</f>
        <v>9.511318488007181E-3</v>
      </c>
      <c r="S47" s="207">
        <f>INDEX($A$44:$H$56,MATCH($L47,$B$44:$B$56,0),MATCH($M$43,$A$44:$H$44,0))*고양시_Modal_split!I$3 * 0.01</f>
        <v>2.6441465396659964</v>
      </c>
      <c r="T47" s="207">
        <f>INDEX($A$44:$H$56,MATCH($L47,$B$44:$B$56,0),MATCH($M$43,$A$44:$H$44,0))*고양시_Modal_split!J$3 * 0.01</f>
        <v>28.952453477493862</v>
      </c>
      <c r="U47" s="207">
        <f>INDEX($A$44:$H$56,MATCH($L47,$B$44:$B$56,0),MATCH($M$43,$A$44:$H$44,0))*고양시_Modal_split!K$3 * 0.01</f>
        <v>0.14266977732010772</v>
      </c>
      <c r="V47" s="207">
        <f>INDEX($A$44:$H$56,MATCH($L47,$B$44:$B$56,0),MATCH($M$43,$A$44:$H$44,0))*고양시_Modal_split!L$3 * 0.01</f>
        <v>2.8724181833781688</v>
      </c>
      <c r="W47" s="207">
        <f>INDEX($A$44:$H$56,MATCH($L47,$B$44:$B$56,0),MATCH($M$43,$A$44:$H$44,0))*고양시_Modal_split!M$3 * 0.01</f>
        <v>0.21876032522416516</v>
      </c>
      <c r="X47" s="207">
        <f>INDEX($A$44:$H$56,MATCH($L47,$B$44:$B$56,0),MATCH($M$43,$A$44:$H$44,0))*고양시_Modal_split!N$3 * 0.01</f>
        <v>9.5113184880071824E-2</v>
      </c>
      <c r="Y47" s="207">
        <f>INDEX($A$44:$H$56,MATCH($L47,$B$44:$B$56,0),MATCH($M$43,$A$44:$H$44,0))*고양시_Modal_split!O$3 * 0.01</f>
        <v>0.17120373278412929</v>
      </c>
      <c r="Z47" s="214">
        <f>INDEX($A$44:$H$56,MATCH($L47,$B$44:$B$56,0),MATCH($M$43,$A$44:$H$44,0))*고양시_Modal_split!P$3 * 0.01</f>
        <v>95.113184880071827</v>
      </c>
      <c r="AA47" s="213">
        <f>INDEX($A$44:$H$56,MATCH($L47,$B$44:$B$56,0),MATCH($AA$43,$A$44:$H$44,0))*고양시_Modal_split!C$4 * 0.01</f>
        <v>225.13813916951472</v>
      </c>
      <c r="AB47" s="207">
        <f>INDEX($A$44:$H$56,MATCH($L47,$B$44:$B$56,0),MATCH($AA$43,$A$44:$H$44,0))*고양시_Modal_split!D$4 * 0.01</f>
        <v>237.19382796210041</v>
      </c>
      <c r="AC47" s="207">
        <f>INDEX($A$44:$H$56,MATCH($L47,$B$44:$B$56,0),MATCH($AA$43,$A$44:$H$44,0))*고양시_Modal_split!E$4 * 0.01</f>
        <v>57.467915287356419</v>
      </c>
      <c r="AD47" s="207">
        <f>INDEX($A$44:$H$56,MATCH($L47,$B$44:$B$56,0),MATCH($AA$43,$A$44:$H$44,0))*고양시_Modal_split!F$4 * 0.01</f>
        <v>7.0263216889303202</v>
      </c>
      <c r="AE47" s="207">
        <f>INDEX($A$44:$H$56,MATCH($L47,$B$44:$B$56,0),MATCH($AA$43,$A$44:$H$44,0))*고양시_Modal_split!G$4 * 0.01</f>
        <v>86.608659976183205</v>
      </c>
      <c r="AF47" s="207">
        <f>INDEX($A$44:$H$56,MATCH($L47,$B$44:$B$56,0),MATCH($AA$43,$A$44:$H$44,0))*고양시_Modal_split!H$4 * 0.01</f>
        <v>0</v>
      </c>
      <c r="AG47" s="207">
        <f>INDEX($A$44:$H$56,MATCH($L47,$B$44:$B$56,0),MATCH($AA$43,$A$44:$H$44,0))*고양시_Modal_split!I$4 * 0.01</f>
        <v>25.738525765765804</v>
      </c>
      <c r="AH47" s="207">
        <f>INDEX($A$44:$H$56,MATCH($L47,$B$44:$B$56,0),MATCH($AA$43,$A$44:$H$44,0))*고양시_Modal_split!J$4 * 0.01</f>
        <v>34.835763320907169</v>
      </c>
      <c r="AI47" s="207">
        <f>INDEX($A$44:$H$56,MATCH($L47,$B$44:$B$56,0),MATCH($AA$43,$A$44:$H$44,0))*고양시_Modal_split!K$4 * 0.01</f>
        <v>0</v>
      </c>
      <c r="AJ47" s="207">
        <f>INDEX($A$44:$H$56,MATCH($L47,$B$44:$B$56,0),MATCH($AA$43,$A$44:$H$44,0))*고양시_Modal_split!L$4 * 0.01</f>
        <v>34.170111792482196</v>
      </c>
      <c r="AK47" s="207">
        <f>INDEX($A$44:$H$56,MATCH($L47,$B$44:$B$56,0),MATCH($AA$43,$A$44:$H$44,0))*고양시_Modal_split!M$4 * 0.01</f>
        <v>4.9554058227192792</v>
      </c>
      <c r="AL47" s="207">
        <f>INDEX($A$44:$H$56,MATCH($L47,$B$44:$B$56,0),MATCH($AA$43,$A$44:$H$44,0))*고양시_Modal_split!N$4 * 0.01</f>
        <v>18.490320234027163</v>
      </c>
      <c r="AM47" s="207">
        <f>INDEX($A$44:$H$56,MATCH($L47,$B$44:$B$56,0),MATCH($AA$43,$A$44:$H$44,0))*고양시_Modal_split!O$4 * 0.01</f>
        <v>7.9878183410997341</v>
      </c>
      <c r="AN47" s="214">
        <f>INDEX($A$44:$H$56,MATCH($L47,$B$44:$B$56,0),MATCH($AA$43,$A$44:$H$44,0))*고양시_Modal_split!P$4 * 0.01</f>
        <v>739.61280936108642</v>
      </c>
      <c r="AO47" s="213">
        <f>INDEX($A$44:$H$56,MATCH($L47,$B$44:$B$56,0),MATCH($AO$43,$A$44:$H$44,0))*고양시_Modal_split!C$5 * 0.01</f>
        <v>1.9670159359447825E-2</v>
      </c>
      <c r="AP47" s="207">
        <f>INDEX($A$44:$H$56,MATCH($L47,$B$44:$B$56,0),MATCH($AO$43,$A$44:$H$44,0))*고양시_Modal_split!D$5 * 0.01</f>
        <v>24.023821297672281</v>
      </c>
      <c r="AQ47" s="207">
        <f>INDEX($A$44:$H$56,MATCH($L47,$B$44:$B$56,0),MATCH($AO$43,$A$44:$H$44,0))*고양시_Modal_split!E$5 * 0.01</f>
        <v>3.2291844948426847</v>
      </c>
      <c r="AR47" s="207">
        <f>INDEX($A$44:$H$56,MATCH($L47,$B$44:$B$56,0),MATCH($AO$43,$A$44:$H$44,0))*고양시_Modal_split!F$5 * 0.01</f>
        <v>0.68845557758067388</v>
      </c>
      <c r="AS47" s="207">
        <f>INDEX($A$44:$H$56,MATCH($L47,$B$44:$B$56,0),MATCH($AO$43,$A$44:$H$44,0))*고양시_Modal_split!G$5 * 0.01</f>
        <v>0.21309339306068478</v>
      </c>
      <c r="AT47" s="207">
        <f>INDEX($A$44:$H$56,MATCH($L47,$B$44:$B$56,0),MATCH($AO$43,$A$44:$H$44,0))*고양시_Modal_split!H$5 * 0.01</f>
        <v>2.2948519252689127E-2</v>
      </c>
      <c r="AU47" s="207">
        <f>INDEX($A$44:$H$56,MATCH($L47,$B$44:$B$56,0),MATCH($AO$43,$A$44:$H$44,0))*고양시_Modal_split!I$5 * 0.01</f>
        <v>0.90810569042784128</v>
      </c>
      <c r="AV47" s="207">
        <f>INDEX($A$44:$H$56,MATCH($L47,$B$44:$B$56,0),MATCH($AO$43,$A$44:$H$44,0))*고양시_Modal_split!J$5 * 0.01</f>
        <v>2.0555316530622982</v>
      </c>
      <c r="AW47" s="207">
        <f>INDEX($A$44:$H$56,MATCH($L47,$B$44:$B$56,0),MATCH($AO$43,$A$44:$H$44,0))*고양시_Modal_split!K$5 * 0.01</f>
        <v>6.556719786482609E-3</v>
      </c>
      <c r="AX47" s="207">
        <f>INDEX($A$44:$H$56,MATCH($L47,$B$44:$B$56,0),MATCH($AO$43,$A$44:$H$44,0))*고양시_Modal_split!L$5 * 0.01</f>
        <v>0.83598177277653252</v>
      </c>
      <c r="AY47" s="207">
        <f>INDEX($A$44:$H$56,MATCH($L47,$B$44:$B$56,0),MATCH($AO$43,$A$44:$H$44,0))*고양시_Modal_split!M$5 * 0.01</f>
        <v>0.21965011284716743</v>
      </c>
      <c r="AZ47" s="207">
        <f>INDEX($A$44:$H$56,MATCH($L47,$B$44:$B$56,0),MATCH($AO$43,$A$44:$H$44,0))*고양시_Modal_split!N$5 * 0.01</f>
        <v>5.5732118185102167E-2</v>
      </c>
      <c r="BA47" s="207">
        <f>INDEX($A$44:$H$56,MATCH($L47,$B$44:$B$56,0),MATCH($AO$43,$A$44:$H$44,0))*고양시_Modal_split!O$5 * 0.01</f>
        <v>0.50486742355916081</v>
      </c>
      <c r="BB47" s="214">
        <f>INDEX($A$44:$H$56,MATCH($L47,$B$44:$B$56,0),MATCH($AO$43,$A$44:$H$44,0))*고양시_Modal_split!P$5 * 0.01</f>
        <v>32.783598932413035</v>
      </c>
      <c r="BC47" s="213">
        <f>INDEX($A$44:$H$56,MATCH($L47,$B$44:$B$56,0),MATCH($BC$43,$A$44:$H$44,0))*고양시_Modal_split!C$6 * 0.01</f>
        <v>0</v>
      </c>
      <c r="BD47" s="207">
        <f>INDEX($A$44:$H$56,MATCH($L47,$B$44:$B$56,0),MATCH($BC$43,$A$44:$H$44,0))*고양시_Modal_split!D$6 * 0.01</f>
        <v>7.3621961426254268E-2</v>
      </c>
      <c r="BE47" s="207">
        <f>INDEX($A$44:$H$56,MATCH($L47,$B$44:$B$56,0),MATCH($BC$43,$A$44:$H$44,0))*고양시_Modal_split!E$6 * 0.01</f>
        <v>3.8229010280508804E-4</v>
      </c>
      <c r="BF47" s="207">
        <f>INDEX($A$44:$H$56,MATCH($L47,$B$44:$B$56,0),MATCH($BC$43,$A$44:$H$44,0))*고양시_Modal_split!F$6 * 0.01</f>
        <v>1.0846370358655987E-3</v>
      </c>
      <c r="BG47" s="207">
        <f>INDEX($A$44:$H$56,MATCH($L47,$B$44:$B$56,0),MATCH($BC$43,$A$44:$H$44,0))*고양시_Modal_split!G$6 * 0.01</f>
        <v>0</v>
      </c>
      <c r="BH47" s="207">
        <f>INDEX($A$44:$H$56,MATCH($L47,$B$44:$B$56,0),MATCH($BC$43,$A$44:$H$44,0))*고양시_Modal_split!H$6 * 0.01</f>
        <v>4.7208382462674827E-3</v>
      </c>
      <c r="BI47" s="207">
        <f>INDEX($A$44:$H$56,MATCH($L47,$B$44:$B$56,0),MATCH($BC$43,$A$44:$H$44,0))*고양시_Modal_split!I$6 * 0.01</f>
        <v>3.1472254975116547E-3</v>
      </c>
      <c r="BJ47" s="207">
        <f>INDEX($A$44:$H$56,MATCH($L47,$B$44:$B$56,0),MATCH($BC$43,$A$44:$H$44,0))*고양시_Modal_split!J$6 * 0.01</f>
        <v>4.3918909485049645E-3</v>
      </c>
      <c r="BK47" s="207">
        <f>INDEX($A$44:$H$56,MATCH($L47,$B$44:$B$56,0),MATCH($BC$43,$A$44:$H$44,0))*고양시_Modal_split!K$6 * 0.01</f>
        <v>0</v>
      </c>
      <c r="BL47" s="207">
        <f>INDEX($A$44:$H$56,MATCH($L47,$B$44:$B$56,0),MATCH($BC$43,$A$44:$H$44,0))*고양시_Modal_split!L$6 * 0.01</f>
        <v>6.7567553053922533E-4</v>
      </c>
      <c r="BM47" s="207">
        <f>INDEX($A$44:$H$56,MATCH($L47,$B$44:$B$56,0),MATCH($BC$43,$A$44:$H$44,0))*고양시_Modal_split!M$6 * 0.01</f>
        <v>8.090325431456515E-4</v>
      </c>
      <c r="BN47" s="207">
        <f>INDEX($A$44:$H$56,MATCH($L47,$B$44:$B$56,0),MATCH($BC$43,$A$44:$H$44,0))*고양시_Modal_split!N$6 * 0.01</f>
        <v>0</v>
      </c>
      <c r="BO47" s="207">
        <f>INDEX($A$44:$H$56,MATCH($L47,$B$44:$B$56,0),MATCH($BC$43,$A$44:$H$44,0))*고양시_Modal_split!O$6 * 0.01</f>
        <v>7.112374005676056E-5</v>
      </c>
      <c r="BP47" s="214">
        <f>INDEX($A$44:$H$56,MATCH($L47,$B$44:$B$56,0),MATCH($BC$43,$A$44:$H$44,0))*고양시_Modal_split!P$6 * 0.01</f>
        <v>8.8904675070950706E-2</v>
      </c>
      <c r="BQ47" s="213">
        <f>INDEX($A$44:$H$56,MATCH($L47,$B$44:$B$56,0),MATCH($BQ$43,$A$44:$H$44,0))*고양시_Modal_split!C$7 * 0.01</f>
        <v>0</v>
      </c>
      <c r="BR47" s="207">
        <f>INDEX($A$44:$H$56,MATCH($L47,$B$44:$B$56,0),MATCH($BQ$43,$A$44:$H$44,0))*고양시_Modal_split!D$7 * 0.01</f>
        <v>0.15436222383652279</v>
      </c>
      <c r="BS47" s="207">
        <f>INDEX($A$44:$H$56,MATCH($L47,$B$44:$B$56,0),MATCH($BQ$43,$A$44:$H$44,0))*고양시_Modal_split!E$7 * 0.01</f>
        <v>7.5317077230940459E-3</v>
      </c>
      <c r="BT47" s="207">
        <f>INDEX($A$44:$H$56,MATCH($L47,$B$44:$B$56,0),MATCH($BQ$43,$A$44:$H$44,0))*고양시_Modal_split!F$7 * 0.01</f>
        <v>2.5189657936769382E-3</v>
      </c>
      <c r="BU47" s="207">
        <f>INDEX($A$44:$H$56,MATCH($L47,$B$44:$B$56,0),MATCH($BQ$43,$A$44:$H$44,0))*고양시_Modal_split!G$7 * 0.01</f>
        <v>1.0579656333443142E-3</v>
      </c>
      <c r="BV47" s="207">
        <f>INDEX($A$44:$H$56,MATCH($L47,$B$44:$B$56,0),MATCH($BQ$43,$A$44:$H$44,0))*고양시_Modal_split!H$7 * 0.01</f>
        <v>1.4081018786654085E-2</v>
      </c>
      <c r="BW47" s="207">
        <f>INDEX($A$44:$H$56,MATCH($L47,$B$44:$B$56,0),MATCH($BQ$43,$A$44:$H$44,0))*고양시_Modal_split!I$7 * 0.01</f>
        <v>4.7029091367948438E-2</v>
      </c>
      <c r="BX47" s="207">
        <f>INDEX($A$44:$H$56,MATCH($L47,$B$44:$B$56,0),MATCH($BQ$43,$A$44:$H$44,0))*고양시_Modal_split!J$7 * 0.01</f>
        <v>5.0379315873538765E-5</v>
      </c>
      <c r="BY47" s="207">
        <f>INDEX($A$44:$H$56,MATCH($L47,$B$44:$B$56,0),MATCH($BQ$43,$A$44:$H$44,0))*고양시_Modal_split!K$7 * 0.01</f>
        <v>1.9396036611312426E-2</v>
      </c>
      <c r="BZ47" s="207">
        <f>INDEX($A$44:$H$56,MATCH($L47,$B$44:$B$56,0),MATCH($BQ$43,$A$44:$H$44,0))*고양시_Modal_split!L$7 * 0.01</f>
        <v>1.7632760555738567E-4</v>
      </c>
      <c r="CA47" s="207">
        <f>INDEX($A$44:$H$56,MATCH($L47,$B$44:$B$56,0),MATCH($BQ$43,$A$44:$H$44,0))*고양시_Modal_split!M$7 * 0.01</f>
        <v>4.7104660341758748E-3</v>
      </c>
      <c r="CB47" s="207">
        <f>INDEX($A$44:$H$56,MATCH($L47,$B$44:$B$56,0),MATCH($BQ$43,$A$44:$H$44,0))*고양시_Modal_split!N$7 * 0.01</f>
        <v>9.8239665953400593E-4</v>
      </c>
      <c r="CC47" s="207">
        <f>INDEX($A$44:$H$56,MATCH($L47,$B$44:$B$56,0),MATCH($BQ$43,$A$44:$H$44,0))*고양시_Modal_split!O$7 * 0.01</f>
        <v>0</v>
      </c>
      <c r="CD47" s="214">
        <f>INDEX($A$44:$H$56,MATCH($L47,$B$44:$B$56,0),MATCH($BQ$43,$A$44:$H$44,0))*고양시_Modal_split!P$7 * 0.01</f>
        <v>0.25189657936769383</v>
      </c>
      <c r="CE47" s="218">
        <f t="shared" si="24"/>
        <v>225.42412624653835</v>
      </c>
      <c r="CF47" s="208">
        <f t="shared" si="7"/>
        <v>306.17736429413321</v>
      </c>
      <c r="CG47" s="208">
        <f t="shared" si="8"/>
        <v>66.116953999701082</v>
      </c>
      <c r="CH47" s="208">
        <f t="shared" si="9"/>
        <v>16.440259922843122</v>
      </c>
      <c r="CI47" s="208">
        <f t="shared" si="10"/>
        <v>87.697852635773899</v>
      </c>
      <c r="CJ47" s="208">
        <f t="shared" si="11"/>
        <v>5.1261694773617875E-2</v>
      </c>
      <c r="CK47" s="208">
        <f t="shared" si="12"/>
        <v>29.340954312725103</v>
      </c>
      <c r="CL47" s="208">
        <f t="shared" si="13"/>
        <v>65.848190721727718</v>
      </c>
      <c r="CM47" s="208">
        <f t="shared" si="14"/>
        <v>0.16862253371790276</v>
      </c>
      <c r="CN47" s="208">
        <f t="shared" si="15"/>
        <v>37.879363751772992</v>
      </c>
      <c r="CO47" s="208">
        <f t="shared" si="16"/>
        <v>5.3993357593679336</v>
      </c>
      <c r="CP47" s="208">
        <f t="shared" si="17"/>
        <v>18.642147933751872</v>
      </c>
      <c r="CQ47" s="208">
        <f t="shared" si="18"/>
        <v>8.6639606211830795</v>
      </c>
      <c r="CR47" s="219">
        <f t="shared" si="19"/>
        <v>867.85039442800985</v>
      </c>
      <c r="CS47" s="225">
        <f t="shared" si="25"/>
        <v>0</v>
      </c>
      <c r="CV47" s="265"/>
      <c r="CW47" s="266" t="s">
        <v>14</v>
      </c>
      <c r="CX47" s="267">
        <f>INDEX($M$43:$Z$56,MATCH($CW47,$L$43:$L$56,0),MATCH(CX$44,$M$44:$Z$44,0))/INDEX(고양시_재차인원!$D$4:$H$35,MATCH("고양시",고양시_재차인원!$B$4:$B$35,0),MATCH('A.일산테크노밸리(859991)_수정'!$CX$43,고양시_재차인원!$D$4:$H$4,0))</f>
        <v>39.939045400980156</v>
      </c>
      <c r="CY47" s="267">
        <f>INDEX($M$43:$Z$56,MATCH($CW47,$L$43:$L$56,0),MATCH(CY$44,$M$44:$Z$44,0))/INDEX(고양시_재차인원!$K$4:$O$20,MATCH("경기도",고양시_재차인원!$K$4:$K$20,0),MATCH('A.일산테크노밸리(859991)_수정'!CY$44,고양시_재차인원!$K$4:$O$4,0))</f>
        <v>3.3036882556468155E-4</v>
      </c>
      <c r="CZ47" s="267">
        <f>INDEX($M$43:$Z$56,MATCH($CW47,$L$43:$L$56,0),MATCH(CZ$44,$M$44:$Z$44,0))/INDEX(고양시_재차인원!$K$4:$O$20,MATCH("경기도",고양시_재차인원!$K$4:$K$20,0),MATCH('A.일산테크노밸리(859991)_수정'!CZ$44,고양시_재차인원!$K$4:$O$4,0))</f>
        <v>9.1842533506981475E-2</v>
      </c>
      <c r="DA47" s="267">
        <f>INDEX($M$43:$Z$56,MATCH($CW47,$L$43:$L$56,0),MATCH(DA$44,$M$44:$Z$44,0))/INDEX(고양시_재차인원!$K$4:$O$20,MATCH("경기도",고양시_재차인원!$K$4:$K$20,0),MATCH('A.일산테크노밸리(859991)_수정'!DA$44,고양시_재차인원!$K$4:$O$4,0))</f>
        <v>1.9149454555854459</v>
      </c>
      <c r="DB47" s="268">
        <f>INDEX($AA$43:$AN$56,MATCH($CW47,$L$43:$L$56,0),MATCH(DB$44,$AA$44:$AN$44,0))/INDEX(고양시_재차인원!$D$4:$H$35,MATCH("고양시",고양시_재차인원!$B$4:$B$35,0),MATCH('A.일산테크노밸리(859991)_수정'!$DB$43,고양시_재차인원!$D$4:$H$4,0))</f>
        <v>168.22257302276626</v>
      </c>
      <c r="DC47" s="267">
        <f>INDEX($AA$43:$AN$56,MATCH($CW47,$L$43:$L$56,0),MATCH(DC$44,$AA$44:$AN$44,0))/INDEX(고양시_재차인원!$K$4:$O$20,MATCH("경기도",고양시_재차인원!$K$4:$K$20,0),MATCH('A.일산테크노밸리(859991)_수정'!DC$44,고양시_재차인원!$K$4:$O$4,0))</f>
        <v>0</v>
      </c>
      <c r="DD47" s="267">
        <f>INDEX($AA$43:$AN$56,MATCH($CW47,$L$43:$L$56,0),MATCH(DD$44,$AA$44:$AN$44,0))/INDEX(고양시_재차인원!$K$4:$O$20,MATCH("경기도",고양시_재차인원!$K$4:$K$20,0),MATCH('A.일산테크노밸리(859991)_수정'!DD$44,고양시_재차인원!$K$4:$O$4,0))</f>
        <v>0.89400923118325126</v>
      </c>
      <c r="DE47" s="267">
        <f>INDEX($AA$43:$AN$56,MATCH($CW47,$L$43:$L$56,0),MATCH(DE$44,$AA$44:$AN$44,0))/INDEX(고양시_재차인원!$K$4:$O$20,MATCH("경기도",고양시_재차인원!$K$4:$K$20,0),MATCH('A.일산테크노밸리(859991)_수정'!DE$44,고양시_재차인원!$K$4:$O$4,0))</f>
        <v>22.780074528321464</v>
      </c>
      <c r="DF47" s="268">
        <f>INDEX($AO$43:$BB$56,MATCH($CW47,$L$43:$L$56,0),MATCH(DF$44,$AO$44:$BB$44,0))/INDEX(고양시_재차인원!$D$4:$H$35,MATCH("고양시",고양시_재차인원!$B$4:$B$35,0),MATCH('A.일산테크노밸리(859991)_수정'!$DF$43,고양시_재차인원!$D$4:$H$4,0))</f>
        <v>18.479862536670986</v>
      </c>
      <c r="DG47" s="267">
        <f>INDEX($AO$43:$BB$56,MATCH($CW47,$L$43:$L$56,0),MATCH(DG$44,$AO$44:$BB$44,0))/INDEX(고양시_재차인원!$K$4:$O$20,MATCH("경기도",고양시_재차인원!$K$4:$K$20,0),MATCH('A.일산테크노밸리(859991)_수정'!DG$44,고양시_재차인원!$K$4:$O$4,0))</f>
        <v>7.9710035611980294E-4</v>
      </c>
      <c r="DH47" s="267">
        <f>INDEX($AO$43:$BB$56,MATCH($CW47,$L$43:$L$56,0),MATCH(DH$44,$AO$44:$BB$44,0))/INDEX(고양시_재차인원!$K$4:$O$20,MATCH("경기도",고양시_재차인원!$K$4:$K$20,0),MATCH('A.일산테크노밸리(859991)_수정'!DH$44,고양시_재차인원!$K$4:$O$4,0))</f>
        <v>3.1542399806455061E-2</v>
      </c>
      <c r="DI47" s="267">
        <f>INDEX($AO$43:$BB$56,MATCH($CW47,$L$43:$L$56,0),MATCH(DI$44,$AO$44:$BB$44,0))/INDEX(고양시_재차인원!$K$4:$O$20,MATCH("경기도",고양시_재차인원!$K$4:$K$20,0),MATCH('A.일산테크노밸리(859991)_수정'!DI$44,고양시_재차인원!$K$4:$O$4,0))</f>
        <v>0.55732118185102164</v>
      </c>
      <c r="DJ47" s="268">
        <f>INDEX($BC$43:$BP$56,MATCH($CW47,$L$43:$L$56,0),MATCH(DJ$44,$BC$44:$BP$44,0))/INDEX(고양시_재차인원!$D$4:$H$35,MATCH("고양시",고양시_재차인원!$B$4:$B$35,0),MATCH('A.일산테크노밸리(859991)_수정'!$DJ$43,고양시_재차인원!$D$4:$H$4,0))</f>
        <v>5.4133795166363428E-2</v>
      </c>
      <c r="DK47" s="267">
        <f>INDEX($BC$43:$BP$56,MATCH($CW47,$L$43:$L$56,0),MATCH(DK$44,$BC$44:$BP$44,0))/INDEX(고양시_재차인원!$K$4:$O$20,MATCH("경기도",고양시_재차인원!$K$4:$K$20,0),MATCH('A.일산테크노밸리(859991)_수정'!DK$44,고양시_재차인원!$K$4:$O$4,0))</f>
        <v>1.6397493040178822E-4</v>
      </c>
      <c r="DL47" s="267">
        <f>INDEX($BC$43:$BP$56,MATCH($CW47,$L$43:$L$56,0),MATCH(DL$44,$BC$44:$BP$44,0))/INDEX(고양시_재차인원!$K$4:$O$20,MATCH("경기도",고양시_재차인원!$K$4:$K$20,0),MATCH('A.일산테크노밸리(859991)_수정'!DL$44,고양시_재차인원!$K$4:$O$4,0))</f>
        <v>1.093166202678588E-4</v>
      </c>
      <c r="DM47" s="267">
        <f>INDEX($BC$43:$BP$56,MATCH($CW47,$L$43:$L$56,0),MATCH(DM$44,$BC$44:$BP$44,0))/INDEX(고양시_재차인원!$K$4:$O$20,MATCH("경기도",고양시_재차인원!$K$4:$K$20,0),MATCH('A.일산테크노밸리(859991)_수정'!DM$44,고양시_재차인원!$K$4:$O$4,0))</f>
        <v>4.5045035369281687E-4</v>
      </c>
      <c r="DN47" s="268">
        <f>INDEX($BQ$43:$CD$56,MATCH($CW47,$L$43:$L$56,0),MATCH(DN$44,$BQ$44:$CD$44,0))/INDEX(고양시_재차인원!$D$4:$H$35,MATCH("고양시",고양시_재차인원!$B$4:$B$35,0),MATCH('A.일산테크노밸리(859991)_수정'!$DN$43,고양시_재차인원!$D$4:$H$4,0))</f>
        <v>0.12250970145755777</v>
      </c>
      <c r="DO47" s="267">
        <f>INDEX($BQ$43:$CD$56,MATCH($CW47,$L$43:$L$56,0),MATCH(DO$44,$BQ$44:$CD$44,0))/INDEX(고양시_재차인원!$K$4:$O$20,MATCH("경기도",고양시_재차인원!$K$4:$K$20,0),MATCH('A.일산테크노밸리(859991)_수정'!DO$44,고양시_재차인원!$K$4:$O$4,0))</f>
        <v>4.8909408776151738E-4</v>
      </c>
      <c r="DP47" s="267">
        <f>INDEX($BQ$43:$CD$56,MATCH($CW47,$L$43:$L$56,0),MATCH(DP$44,$BQ$44:$CD$44,0))/INDEX(고양시_재차인원!$K$4:$O$20,MATCH("경기도",고양시_재차인원!$K$4:$K$20,0),MATCH('A.일산테크노밸리(859991)_수정'!DP$44,고양시_재차인원!$K$4:$O$4,0))</f>
        <v>1.6335217564414186E-3</v>
      </c>
      <c r="DQ47" s="267">
        <f>INDEX($BQ$43:$CD$56,MATCH($CW47,$L$43:$L$56,0),MATCH(DQ$44,$BQ$44:$CD$44,0))/INDEX(고양시_재차인원!$K$4:$O$20,MATCH("경기도",고양시_재차인원!$K$4:$K$20,0),MATCH('A.일산테크노밸리(859991)_수정'!DQ$44,고양시_재차인원!$K$4:$O$4,0))</f>
        <v>1.1755173703825711E-4</v>
      </c>
      <c r="DR47" s="269">
        <f t="shared" si="26"/>
        <v>226.81812445704131</v>
      </c>
      <c r="DS47" s="270">
        <f t="shared" si="20"/>
        <v>1.7805381998477901E-3</v>
      </c>
      <c r="DT47" s="270">
        <f t="shared" si="21"/>
        <v>1.019137002873397</v>
      </c>
      <c r="DU47" s="270">
        <f t="shared" si="22"/>
        <v>25.252909167848664</v>
      </c>
      <c r="DW47" s="278"/>
      <c r="DX47" s="278" t="s">
        <v>591</v>
      </c>
      <c r="DY47" s="281">
        <f t="shared" si="27"/>
        <v>252.07103362488996</v>
      </c>
      <c r="DZ47" s="281">
        <f t="shared" si="28"/>
        <v>1.0209175410732447</v>
      </c>
      <c r="EC47" s="412" t="s">
        <v>13</v>
      </c>
      <c r="ED47" s="412" t="s">
        <v>76</v>
      </c>
      <c r="EE47" s="412">
        <v>3134.9627</v>
      </c>
      <c r="EF47" s="412">
        <v>0.77555789932683494</v>
      </c>
      <c r="EG47" s="413">
        <v>859003</v>
      </c>
      <c r="EH47" s="414">
        <f t="shared" si="29"/>
        <v>25.495641544192342</v>
      </c>
      <c r="EI47" s="415">
        <f t="shared" si="30"/>
        <v>0.10326036791722649</v>
      </c>
      <c r="EJ47" s="402">
        <v>0</v>
      </c>
      <c r="EM47" s="278" t="s">
        <v>13</v>
      </c>
      <c r="EN47" s="278" t="s">
        <v>76</v>
      </c>
      <c r="EO47" s="278">
        <v>3134.9627</v>
      </c>
      <c r="EP47" s="278">
        <v>0.77555789932683494</v>
      </c>
      <c r="EQ47" s="289">
        <v>859003</v>
      </c>
      <c r="ER47" s="290">
        <f t="shared" si="31"/>
        <v>25.495641544192342</v>
      </c>
      <c r="ES47" s="291">
        <f t="shared" si="23"/>
        <v>0.10326036791722649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15</v>
      </c>
      <c r="C48" s="400">
        <f>'A.일산테크노밸리(859991)_수정'!$P31*KTDB_TripDistribution_2050!L$12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2683.8017060469292</v>
      </c>
      <c r="D48" s="400">
        <f>'A.일산테크노밸리(859991)_수정'!$P31*KTDB_TripDistribution_2050!M$12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20869.599962195563</v>
      </c>
      <c r="E48" s="400">
        <f>'A.일산테크노밸리(859991)_수정'!$P31*KTDB_TripDistribution_2050!N$12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925.0523873857054</v>
      </c>
      <c r="F48" s="400">
        <f>'A.일산테크노밸리(859991)_수정'!$P31*KTDB_TripDistribution_2050!O$12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2.5086166437578479</v>
      </c>
      <c r="G48" s="400">
        <f>'A.일산테크노밸리(859991)_수정'!$P31*KTDB_TripDistribution_2050!P$12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7.1077471573139075</v>
      </c>
      <c r="H48" s="400">
        <f>'A.일산테크노밸리(859991)_수정'!$P31*KTDB_TripDistribution_2050!Q$12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24488.070419429267</v>
      </c>
      <c r="J48" s="230">
        <f t="shared" si="6"/>
        <v>24488.07041942927</v>
      </c>
      <c r="K48" s="206"/>
      <c r="L48" s="209" t="s">
        <v>15</v>
      </c>
      <c r="M48" s="213">
        <f>INDEX($A$44:$H$56,MATCH($L48,$B$44:$B$56,0),MATCH($M$43,$A$44:$H$44,0))*고양시_Modal_split!C$3 * 0.01</f>
        <v>7.5146447769314015</v>
      </c>
      <c r="N48" s="207">
        <f>INDEX($A$44:$H$56,MATCH($L48,$B$44:$B$56,0),MATCH($M$43,$A$44:$H$44,0))*고양시_Modal_split!D$3 * 0.01</f>
        <v>1262.1919423538709</v>
      </c>
      <c r="O48" s="207">
        <f>INDEX($A$44:$H$56,MATCH($L48,$B$44:$B$56,0),MATCH($M$43,$A$44:$H$44,0))*고양시_Modal_split!E$3 * 0.01</f>
        <v>152.70831707407027</v>
      </c>
      <c r="P48" s="207">
        <f>INDEX($A$44:$H$56,MATCH($L48,$B$44:$B$56,0),MATCH($M$43,$A$44:$H$44,0))*고양시_Modal_split!F$3 * 0.01</f>
        <v>246.10461644450342</v>
      </c>
      <c r="Q48" s="207">
        <f>INDEX($A$44:$H$56,MATCH($L48,$B$44:$B$56,0),MATCH($M$43,$A$44:$H$44,0))*고양시_Modal_split!G$3 * 0.01</f>
        <v>24.690975695631746</v>
      </c>
      <c r="R48" s="207">
        <f>INDEX($A$44:$H$56,MATCH($L48,$B$44:$B$56,0),MATCH($M$43,$A$44:$H$44,0))*고양시_Modal_split!H$3 * 0.01</f>
        <v>0.26838017060469294</v>
      </c>
      <c r="S48" s="207">
        <f>INDEX($A$44:$H$56,MATCH($L48,$B$44:$B$56,0),MATCH($M$43,$A$44:$H$44,0))*고양시_Modal_split!I$3 * 0.01</f>
        <v>74.609687428104621</v>
      </c>
      <c r="T48" s="207">
        <f>INDEX($A$44:$H$56,MATCH($L48,$B$44:$B$56,0),MATCH($M$43,$A$44:$H$44,0))*고양시_Modal_split!J$3 * 0.01</f>
        <v>816.94923932068536</v>
      </c>
      <c r="U48" s="207">
        <f>INDEX($A$44:$H$56,MATCH($L48,$B$44:$B$56,0),MATCH($M$43,$A$44:$H$44,0))*고양시_Modal_split!K$3 * 0.01</f>
        <v>4.0257025590703943</v>
      </c>
      <c r="V48" s="207">
        <f>INDEX($A$44:$H$56,MATCH($L48,$B$44:$B$56,0),MATCH($M$43,$A$44:$H$44,0))*고양시_Modal_split!L$3 * 0.01</f>
        <v>81.050811522617266</v>
      </c>
      <c r="W48" s="207">
        <f>INDEX($A$44:$H$56,MATCH($L48,$B$44:$B$56,0),MATCH($M$43,$A$44:$H$44,0))*고양시_Modal_split!M$3 * 0.01</f>
        <v>6.1727439239079365</v>
      </c>
      <c r="X48" s="207">
        <f>INDEX($A$44:$H$56,MATCH($L48,$B$44:$B$56,0),MATCH($M$43,$A$44:$H$44,0))*고양시_Modal_split!N$3 * 0.01</f>
        <v>2.6838017060469292</v>
      </c>
      <c r="Y48" s="207">
        <f>INDEX($A$44:$H$56,MATCH($L48,$B$44:$B$56,0),MATCH($M$43,$A$44:$H$44,0))*고양시_Modal_split!O$3 * 0.01</f>
        <v>4.8308430708844723</v>
      </c>
      <c r="Z48" s="214">
        <f>INDEX($A$44:$H$56,MATCH($L48,$B$44:$B$56,0),MATCH($M$43,$A$44:$H$44,0))*고양시_Modal_split!P$3 * 0.01</f>
        <v>2683.8017060469297</v>
      </c>
      <c r="AA48" s="213">
        <f>INDEX($A$44:$H$56,MATCH($L48,$B$44:$B$56,0),MATCH($AA$43,$A$44:$H$44,0))*고양시_Modal_split!C$4 * 0.01</f>
        <v>6352.7062284923304</v>
      </c>
      <c r="AB48" s="207">
        <f>INDEX($A$44:$H$56,MATCH($L48,$B$44:$B$56,0),MATCH($AA$43,$A$44:$H$44,0))*고양시_Modal_split!D$4 * 0.01</f>
        <v>6692.8807078761174</v>
      </c>
      <c r="AC48" s="207">
        <f>INDEX($A$44:$H$56,MATCH($L48,$B$44:$B$56,0),MATCH($AA$43,$A$44:$H$44,0))*고양시_Modal_split!E$4 * 0.01</f>
        <v>1621.5679170625954</v>
      </c>
      <c r="AD48" s="207">
        <f>INDEX($A$44:$H$56,MATCH($L48,$B$44:$B$56,0),MATCH($AA$43,$A$44:$H$44,0))*고양시_Modal_split!F$4 * 0.01</f>
        <v>198.26119964085785</v>
      </c>
      <c r="AE48" s="207">
        <f>INDEX($A$44:$H$56,MATCH($L48,$B$44:$B$56,0),MATCH($AA$43,$A$44:$H$44,0))*고양시_Modal_split!G$4 * 0.01</f>
        <v>2443.8301555731005</v>
      </c>
      <c r="AF48" s="207">
        <f>INDEX($A$44:$H$56,MATCH($L48,$B$44:$B$56,0),MATCH($AA$43,$A$44:$H$44,0))*고양시_Modal_split!H$4 * 0.01</f>
        <v>0</v>
      </c>
      <c r="AG48" s="207">
        <f>INDEX($A$44:$H$56,MATCH($L48,$B$44:$B$56,0),MATCH($AA$43,$A$44:$H$44,0))*고양시_Modal_split!I$4 * 0.01</f>
        <v>726.26207868440554</v>
      </c>
      <c r="AH48" s="207">
        <f>INDEX($A$44:$H$56,MATCH($L48,$B$44:$B$56,0),MATCH($AA$43,$A$44:$H$44,0))*고양시_Modal_split!J$4 * 0.01</f>
        <v>982.95815821941096</v>
      </c>
      <c r="AI48" s="207">
        <f>INDEX($A$44:$H$56,MATCH($L48,$B$44:$B$56,0),MATCH($AA$43,$A$44:$H$44,0))*고양시_Modal_split!K$4 * 0.01</f>
        <v>0</v>
      </c>
      <c r="AJ48" s="207">
        <f>INDEX($A$44:$H$56,MATCH($L48,$B$44:$B$56,0),MATCH($AA$43,$A$44:$H$44,0))*고양시_Modal_split!L$4 * 0.01</f>
        <v>964.17551825343503</v>
      </c>
      <c r="AK48" s="207">
        <f>INDEX($A$44:$H$56,MATCH($L48,$B$44:$B$56,0),MATCH($AA$43,$A$44:$H$44,0))*고양시_Modal_split!M$4 * 0.01</f>
        <v>139.82631974671028</v>
      </c>
      <c r="AL48" s="207">
        <f>INDEX($A$44:$H$56,MATCH($L48,$B$44:$B$56,0),MATCH($AA$43,$A$44:$H$44,0))*고양시_Modal_split!N$4 * 0.01</f>
        <v>521.73999905488904</v>
      </c>
      <c r="AM48" s="207">
        <f>INDEX($A$44:$H$56,MATCH($L48,$B$44:$B$56,0),MATCH($AA$43,$A$44:$H$44,0))*고양시_Modal_split!O$4 * 0.01</f>
        <v>225.39167959171209</v>
      </c>
      <c r="AN48" s="214">
        <f>INDEX($A$44:$H$56,MATCH($L48,$B$44:$B$56,0),MATCH($AA$43,$A$44:$H$44,0))*고양시_Modal_split!P$4 * 0.01</f>
        <v>20869.599962195563</v>
      </c>
      <c r="AO48" s="213">
        <f>INDEX($A$44:$H$56,MATCH($L48,$B$44:$B$56,0),MATCH($AO$43,$A$44:$H$44,0))*고양시_Modal_split!C$5 * 0.01</f>
        <v>0.55503143243142328</v>
      </c>
      <c r="AP48" s="207">
        <f>INDEX($A$44:$H$56,MATCH($L48,$B$44:$B$56,0),MATCH($AO$43,$A$44:$H$44,0))*고양시_Modal_split!D$5 * 0.01</f>
        <v>677.87838947624493</v>
      </c>
      <c r="AQ48" s="207">
        <f>INDEX($A$44:$H$56,MATCH($L48,$B$44:$B$56,0),MATCH($AO$43,$A$44:$H$44,0))*고양시_Modal_split!E$5 * 0.01</f>
        <v>91.117660157491969</v>
      </c>
      <c r="AR48" s="207">
        <f>INDEX($A$44:$H$56,MATCH($L48,$B$44:$B$56,0),MATCH($AO$43,$A$44:$H$44,0))*고양시_Modal_split!F$5 * 0.01</f>
        <v>19.426100135099816</v>
      </c>
      <c r="AS48" s="207">
        <f>INDEX($A$44:$H$56,MATCH($L48,$B$44:$B$56,0),MATCH($AO$43,$A$44:$H$44,0))*고양시_Modal_split!G$5 * 0.01</f>
        <v>6.0128405180070859</v>
      </c>
      <c r="AT48" s="207">
        <f>INDEX($A$44:$H$56,MATCH($L48,$B$44:$B$56,0),MATCH($AO$43,$A$44:$H$44,0))*고양시_Modal_split!H$5 * 0.01</f>
        <v>0.64753667116999369</v>
      </c>
      <c r="AU48" s="207">
        <f>INDEX($A$44:$H$56,MATCH($L48,$B$44:$B$56,0),MATCH($AO$43,$A$44:$H$44,0))*고양시_Modal_split!I$5 * 0.01</f>
        <v>25.623951130584043</v>
      </c>
      <c r="AV48" s="207">
        <f>INDEX($A$44:$H$56,MATCH($L48,$B$44:$B$56,0),MATCH($AO$43,$A$44:$H$44,0))*고양시_Modal_split!J$5 * 0.01</f>
        <v>58.00078468908373</v>
      </c>
      <c r="AW48" s="207">
        <f>INDEX($A$44:$H$56,MATCH($L48,$B$44:$B$56,0),MATCH($AO$43,$A$44:$H$44,0))*고양시_Modal_split!K$5 * 0.01</f>
        <v>0.18501047747714108</v>
      </c>
      <c r="AX48" s="207">
        <f>INDEX($A$44:$H$56,MATCH($L48,$B$44:$B$56,0),MATCH($AO$43,$A$44:$H$44,0))*고양시_Modal_split!L$5 * 0.01</f>
        <v>23.588835878335484</v>
      </c>
      <c r="AY48" s="207">
        <f>INDEX($A$44:$H$56,MATCH($L48,$B$44:$B$56,0),MATCH($AO$43,$A$44:$H$44,0))*고양시_Modal_split!M$5 * 0.01</f>
        <v>6.1978509954842265</v>
      </c>
      <c r="AZ48" s="207">
        <f>INDEX($A$44:$H$56,MATCH($L48,$B$44:$B$56,0),MATCH($AO$43,$A$44:$H$44,0))*고양시_Modal_split!N$5 * 0.01</f>
        <v>1.5725890585556992</v>
      </c>
      <c r="BA48" s="207">
        <f>INDEX($A$44:$H$56,MATCH($L48,$B$44:$B$56,0),MATCH($AO$43,$A$44:$H$44,0))*고양시_Modal_split!O$5 * 0.01</f>
        <v>14.245806765739863</v>
      </c>
      <c r="BB48" s="214">
        <f>INDEX($A$44:$H$56,MATCH($L48,$B$44:$B$56,0),MATCH($AO$43,$A$44:$H$44,0))*고양시_Modal_split!P$5 * 0.01</f>
        <v>925.05238738570529</v>
      </c>
      <c r="BC48" s="213">
        <f>INDEX($A$44:$H$56,MATCH($L48,$B$44:$B$56,0),MATCH($BC$43,$A$44:$H$44,0))*고양시_Modal_split!C$6 * 0.01</f>
        <v>0</v>
      </c>
      <c r="BD48" s="207">
        <f>INDEX($A$44:$H$56,MATCH($L48,$B$44:$B$56,0),MATCH($BC$43,$A$44:$H$44,0))*고양시_Modal_split!D$6 * 0.01</f>
        <v>2.0773854426958733</v>
      </c>
      <c r="BE48" s="207">
        <f>INDEX($A$44:$H$56,MATCH($L48,$B$44:$B$56,0),MATCH($BC$43,$A$44:$H$44,0))*고양시_Modal_split!E$6 * 0.01</f>
        <v>1.0787051568158746E-2</v>
      </c>
      <c r="BF48" s="207">
        <f>INDEX($A$44:$H$56,MATCH($L48,$B$44:$B$56,0),MATCH($BC$43,$A$44:$H$44,0))*고양시_Modal_split!F$6 * 0.01</f>
        <v>3.0605123053845742E-2</v>
      </c>
      <c r="BG48" s="207">
        <f>INDEX($A$44:$H$56,MATCH($L48,$B$44:$B$56,0),MATCH($BC$43,$A$44:$H$44,0))*고양시_Modal_split!G$6 * 0.01</f>
        <v>0</v>
      </c>
      <c r="BH48" s="207">
        <f>INDEX($A$44:$H$56,MATCH($L48,$B$44:$B$56,0),MATCH($BC$43,$A$44:$H$44,0))*고양시_Modal_split!H$6 * 0.01</f>
        <v>0.13320754378354174</v>
      </c>
      <c r="BI48" s="207">
        <f>INDEX($A$44:$H$56,MATCH($L48,$B$44:$B$56,0),MATCH($BC$43,$A$44:$H$44,0))*고양시_Modal_split!I$6 * 0.01</f>
        <v>8.8805029189027815E-2</v>
      </c>
      <c r="BJ48" s="207">
        <f>INDEX($A$44:$H$56,MATCH($L48,$B$44:$B$56,0),MATCH($BC$43,$A$44:$H$44,0))*고양시_Modal_split!J$6 * 0.01</f>
        <v>0.12392566220163767</v>
      </c>
      <c r="BK48" s="207">
        <f>INDEX($A$44:$H$56,MATCH($L48,$B$44:$B$56,0),MATCH($BC$43,$A$44:$H$44,0))*고양시_Modal_split!K$6 * 0.01</f>
        <v>0</v>
      </c>
      <c r="BL48" s="207">
        <f>INDEX($A$44:$H$56,MATCH($L48,$B$44:$B$56,0),MATCH($BC$43,$A$44:$H$44,0))*고양시_Modal_split!L$6 * 0.01</f>
        <v>1.9065486492559645E-2</v>
      </c>
      <c r="BM48" s="207">
        <f>INDEX($A$44:$H$56,MATCH($L48,$B$44:$B$56,0),MATCH($BC$43,$A$44:$H$44,0))*고양시_Modal_split!M$6 * 0.01</f>
        <v>2.2828411458196415E-2</v>
      </c>
      <c r="BN48" s="207">
        <f>INDEX($A$44:$H$56,MATCH($L48,$B$44:$B$56,0),MATCH($BC$43,$A$44:$H$44,0))*고양시_Modal_split!N$6 * 0.01</f>
        <v>0</v>
      </c>
      <c r="BO48" s="207">
        <f>INDEX($A$44:$H$56,MATCH($L48,$B$44:$B$56,0),MATCH($BC$43,$A$44:$H$44,0))*고양시_Modal_split!O$6 * 0.01</f>
        <v>2.0068933150062785E-3</v>
      </c>
      <c r="BP48" s="214">
        <f>INDEX($A$44:$H$56,MATCH($L48,$B$44:$B$56,0),MATCH($BC$43,$A$44:$H$44,0))*고양시_Modal_split!P$6 * 0.01</f>
        <v>2.5086166437578479</v>
      </c>
      <c r="BQ48" s="213">
        <f>INDEX($A$44:$H$56,MATCH($L48,$B$44:$B$56,0),MATCH($BQ$43,$A$44:$H$44,0))*고양시_Modal_split!C$7 * 0.01</f>
        <v>0</v>
      </c>
      <c r="BR48" s="207">
        <f>INDEX($A$44:$H$56,MATCH($L48,$B$44:$B$56,0),MATCH($BQ$43,$A$44:$H$44,0))*고양시_Modal_split!D$7 * 0.01</f>
        <v>4.3556274580019627</v>
      </c>
      <c r="BS48" s="207">
        <f>INDEX($A$44:$H$56,MATCH($L48,$B$44:$B$56,0),MATCH($BQ$43,$A$44:$H$44,0))*고양시_Modal_split!E$7 * 0.01</f>
        <v>0.21252164000368581</v>
      </c>
      <c r="BT48" s="207">
        <f>INDEX($A$44:$H$56,MATCH($L48,$B$44:$B$56,0),MATCH($BQ$43,$A$44:$H$44,0))*고양시_Modal_split!F$7 * 0.01</f>
        <v>7.1077471573139081E-2</v>
      </c>
      <c r="BU48" s="207">
        <f>INDEX($A$44:$H$56,MATCH($L48,$B$44:$B$56,0),MATCH($BQ$43,$A$44:$H$44,0))*고양시_Modal_split!G$7 * 0.01</f>
        <v>2.9852538060718411E-2</v>
      </c>
      <c r="BV48" s="207">
        <f>INDEX($A$44:$H$56,MATCH($L48,$B$44:$B$56,0),MATCH($BQ$43,$A$44:$H$44,0))*고양시_Modal_split!H$7 * 0.01</f>
        <v>0.39732306609384743</v>
      </c>
      <c r="BW48" s="207">
        <f>INDEX($A$44:$H$56,MATCH($L48,$B$44:$B$56,0),MATCH($BQ$43,$A$44:$H$44,0))*고양시_Modal_split!I$7 * 0.01</f>
        <v>1.3270163942705064</v>
      </c>
      <c r="BX48" s="207">
        <f>INDEX($A$44:$H$56,MATCH($L48,$B$44:$B$56,0),MATCH($BQ$43,$A$44:$H$44,0))*고양시_Modal_split!J$7 * 0.01</f>
        <v>1.4215494314627816E-3</v>
      </c>
      <c r="BY48" s="207">
        <f>INDEX($A$44:$H$56,MATCH($L48,$B$44:$B$56,0),MATCH($BQ$43,$A$44:$H$44,0))*고양시_Modal_split!K$7 * 0.01</f>
        <v>0.54729653111317089</v>
      </c>
      <c r="BZ48" s="207">
        <f>INDEX($A$44:$H$56,MATCH($L48,$B$44:$B$56,0),MATCH($BQ$43,$A$44:$H$44,0))*고양시_Modal_split!L$7 * 0.01</f>
        <v>4.9754230101197354E-3</v>
      </c>
      <c r="CA48" s="207">
        <f>INDEX($A$44:$H$56,MATCH($L48,$B$44:$B$56,0),MATCH($BQ$43,$A$44:$H$44,0))*고양시_Modal_split!M$7 * 0.01</f>
        <v>0.13291487184177009</v>
      </c>
      <c r="CB48" s="207">
        <f>INDEX($A$44:$H$56,MATCH($L48,$B$44:$B$56,0),MATCH($BQ$43,$A$44:$H$44,0))*고양시_Modal_split!N$7 * 0.01</f>
        <v>2.7720213913524236E-2</v>
      </c>
      <c r="CC48" s="207">
        <f>INDEX($A$44:$H$56,MATCH($L48,$B$44:$B$56,0),MATCH($BQ$43,$A$44:$H$44,0))*고양시_Modal_split!O$7 * 0.01</f>
        <v>0</v>
      </c>
      <c r="CD48" s="214">
        <f>INDEX($A$44:$H$56,MATCH($L48,$B$44:$B$56,0),MATCH($BQ$43,$A$44:$H$44,0))*고양시_Modal_split!P$7 * 0.01</f>
        <v>7.1077471573139075</v>
      </c>
      <c r="CE48" s="218">
        <f t="shared" si="24"/>
        <v>6360.7759047016934</v>
      </c>
      <c r="CF48" s="208">
        <f t="shared" si="7"/>
        <v>8639.3840526069307</v>
      </c>
      <c r="CG48" s="208">
        <f t="shared" si="8"/>
        <v>1865.6172029857294</v>
      </c>
      <c r="CH48" s="208">
        <f t="shared" si="9"/>
        <v>463.89359881508807</v>
      </c>
      <c r="CI48" s="208">
        <f t="shared" si="10"/>
        <v>2474.5638243248</v>
      </c>
      <c r="CJ48" s="208">
        <f t="shared" si="11"/>
        <v>1.4464474516520758</v>
      </c>
      <c r="CK48" s="208">
        <f t="shared" si="12"/>
        <v>827.91153866655372</v>
      </c>
      <c r="CL48" s="208">
        <f t="shared" si="13"/>
        <v>1858.033529440813</v>
      </c>
      <c r="CM48" s="208">
        <f t="shared" si="14"/>
        <v>4.7580095676607064</v>
      </c>
      <c r="CN48" s="208">
        <f t="shared" si="15"/>
        <v>1068.8392065638905</v>
      </c>
      <c r="CO48" s="208">
        <f t="shared" si="16"/>
        <v>152.35265794940241</v>
      </c>
      <c r="CP48" s="208">
        <f t="shared" si="17"/>
        <v>526.02411003340512</v>
      </c>
      <c r="CQ48" s="208">
        <f t="shared" si="18"/>
        <v>244.47033632165144</v>
      </c>
      <c r="CR48" s="219">
        <f t="shared" si="19"/>
        <v>24488.07041942927</v>
      </c>
      <c r="CS48" s="225">
        <f t="shared" si="25"/>
        <v>0</v>
      </c>
      <c r="CV48" s="265"/>
      <c r="CW48" s="266" t="s">
        <v>15</v>
      </c>
      <c r="CX48" s="267">
        <f>INDEX($M$43:$Z$56,MATCH($CW48,$L$43:$L$56,0),MATCH(CX$44,$M$44:$Z$44,0))/INDEX(고양시_재차인원!$D$4:$H$35,MATCH("고양시",고양시_재차인원!$B$4:$B$35,0),MATCH('A.일산테크노밸리(859991)_수정'!$CX$43,고양시_재차인원!$D$4:$H$4,0))</f>
        <v>1126.9570913873847</v>
      </c>
      <c r="CY48" s="267">
        <f>INDEX($M$43:$Z$56,MATCH($CW48,$L$43:$L$56,0),MATCH(CY$44,$M$44:$Z$44,0))/INDEX(고양시_재차인원!$K$4:$O$20,MATCH("경기도",고양시_재차인원!$K$4:$K$20,0),MATCH('A.일산테크노밸리(859991)_수정'!CY$44,고양시_재차인원!$K$4:$O$4,0))</f>
        <v>9.3219927268042013E-3</v>
      </c>
      <c r="CZ48" s="267">
        <f>INDEX($M$43:$Z$56,MATCH($CW48,$L$43:$L$56,0),MATCH(CZ$44,$M$44:$Z$44,0))/INDEX(고양시_재차인원!$K$4:$O$20,MATCH("경기도",고양시_재차인원!$K$4:$K$20,0),MATCH('A.일산테크노밸리(859991)_수정'!CZ$44,고양시_재차인원!$K$4:$O$4,0))</f>
        <v>2.5915139780515672</v>
      </c>
      <c r="DA48" s="267">
        <f>INDEX($M$43:$Z$56,MATCH($CW48,$L$43:$L$56,0),MATCH(DA$44,$M$44:$Z$44,0))/INDEX(고양시_재차인원!$K$4:$O$20,MATCH("경기도",고양시_재차인원!$K$4:$K$20,0),MATCH('A.일산테크노밸리(859991)_수정'!DA$44,고양시_재차인원!$K$4:$O$4,0))</f>
        <v>54.033874348411508</v>
      </c>
      <c r="DB48" s="268">
        <f>INDEX($AA$43:$AN$56,MATCH($CW48,$L$43:$L$56,0),MATCH(DB$44,$AA$44:$AN$44,0))/INDEX(고양시_재차인원!$D$4:$H$35,MATCH("고양시",고양시_재차인원!$B$4:$B$35,0),MATCH('A.일산테크노밸리(859991)_수정'!$DB$43,고양시_재차인원!$D$4:$H$4,0))</f>
        <v>4746.7239062951194</v>
      </c>
      <c r="DC48" s="267">
        <f>INDEX($AA$43:$AN$56,MATCH($CW48,$L$43:$L$56,0),MATCH(DC$44,$AA$44:$AN$44,0))/INDEX(고양시_재차인원!$K$4:$O$20,MATCH("경기도",고양시_재차인원!$K$4:$K$20,0),MATCH('A.일산테크노밸리(859991)_수정'!DC$44,고양시_재차인원!$K$4:$O$4,0))</f>
        <v>0</v>
      </c>
      <c r="DD48" s="267">
        <f>INDEX($AA$43:$AN$56,MATCH($CW48,$L$43:$L$56,0),MATCH(DD$44,$AA$44:$AN$44,0))/INDEX(고양시_재차인원!$K$4:$O$20,MATCH("경기도",고양시_재차인원!$K$4:$K$20,0),MATCH('A.일산테크노밸리(859991)_수정'!DD$44,고양시_재차인원!$K$4:$O$4,0))</f>
        <v>25.226192382230135</v>
      </c>
      <c r="DE48" s="267">
        <f>INDEX($AA$43:$AN$56,MATCH($CW48,$L$43:$L$56,0),MATCH(DE$44,$AA$44:$AN$44,0))/INDEX(고양시_재차인원!$K$4:$O$20,MATCH("경기도",고양시_재차인원!$K$4:$K$20,0),MATCH('A.일산테크노밸리(859991)_수정'!DE$44,고양시_재차인원!$K$4:$O$4,0))</f>
        <v>642.78367883562339</v>
      </c>
      <c r="DF48" s="268">
        <f>INDEX($AO$43:$BB$56,MATCH($CW48,$L$43:$L$56,0),MATCH(DF$44,$AO$44:$BB$44,0))/INDEX(고양시_재차인원!$D$4:$H$35,MATCH("고양시",고양시_재차인원!$B$4:$B$35,0),MATCH('A.일산테크노밸리(859991)_수정'!$DF$43,고양시_재차인원!$D$4:$H$4,0))</f>
        <v>521.44491498172681</v>
      </c>
      <c r="DG48" s="267">
        <f>INDEX($AO$43:$BB$56,MATCH($CW48,$L$43:$L$56,0),MATCH(DG$44,$AO$44:$BB$44,0))/INDEX(고양시_재차인원!$K$4:$O$20,MATCH("경기도",고양시_재차인원!$K$4:$K$20,0),MATCH('A.일산테크노밸리(859991)_수정'!DG$44,고양시_재차인원!$K$4:$O$4,0))</f>
        <v>2.249172181903417E-2</v>
      </c>
      <c r="DH48" s="267">
        <f>INDEX($AO$43:$BB$56,MATCH($CW48,$L$43:$L$56,0),MATCH(DH$44,$AO$44:$BB$44,0))/INDEX(고양시_재차인원!$K$4:$O$20,MATCH("경기도",고양시_재차인원!$K$4:$K$20,0),MATCH('A.일산테크노밸리(859991)_수정'!DH$44,고양시_재차인원!$K$4:$O$4,0))</f>
        <v>0.89002956341035233</v>
      </c>
      <c r="DI48" s="267">
        <f>INDEX($AO$43:$BB$56,MATCH($CW48,$L$43:$L$56,0),MATCH(DI$44,$AO$44:$BB$44,0))/INDEX(고양시_재차인원!$K$4:$O$20,MATCH("경기도",고양시_재차인원!$K$4:$K$20,0),MATCH('A.일산테크노밸리(859991)_수정'!DI$44,고양시_재차인원!$K$4:$O$4,0))</f>
        <v>15.725890585556989</v>
      </c>
      <c r="DJ48" s="268">
        <f>INDEX($BC$43:$BP$56,MATCH($CW48,$L$43:$L$56,0),MATCH(DJ$44,$BC$44:$BP$44,0))/INDEX(고양시_재차인원!$D$4:$H$35,MATCH("고양시",고양시_재차인원!$B$4:$B$35,0),MATCH('A.일산테크노밸리(859991)_수정'!$DJ$43,고양시_재차인원!$D$4:$H$4,0))</f>
        <v>1.5274892960999067</v>
      </c>
      <c r="DK48" s="267">
        <f>INDEX($BC$43:$BP$56,MATCH($CW48,$L$43:$L$56,0),MATCH(DK$44,$BC$44:$BP$44,0))/INDEX(고양시_재차인원!$K$4:$O$20,MATCH("경기도",고양시_재차인원!$K$4:$K$20,0),MATCH('A.일산테크노밸리(859991)_수정'!DK$44,고양시_재차인원!$K$4:$O$4,0))</f>
        <v>4.6268684884870357E-3</v>
      </c>
      <c r="DL48" s="267">
        <f>INDEX($BC$43:$BP$56,MATCH($CW48,$L$43:$L$56,0),MATCH(DL$44,$BC$44:$BP$44,0))/INDEX(고양시_재차인원!$K$4:$O$20,MATCH("경기도",고양시_재차인원!$K$4:$K$20,0),MATCH('A.일산테크노밸리(859991)_수정'!DL$44,고양시_재차인원!$K$4:$O$4,0))</f>
        <v>3.0845789923246896E-3</v>
      </c>
      <c r="DM48" s="267">
        <f>INDEX($BC$43:$BP$56,MATCH($CW48,$L$43:$L$56,0),MATCH(DM$44,$BC$44:$BP$44,0))/INDEX(고양시_재차인원!$K$4:$O$20,MATCH("경기도",고양시_재차인원!$K$4:$K$20,0),MATCH('A.일산테크노밸리(859991)_수정'!DM$44,고양시_재차인원!$K$4:$O$4,0))</f>
        <v>1.2710324328373096E-2</v>
      </c>
      <c r="DN48" s="268">
        <f>INDEX($BQ$43:$CD$56,MATCH($CW48,$L$43:$L$56,0),MATCH(DN$44,$BQ$44:$CD$44,0))/INDEX(고양시_재차인원!$D$4:$H$35,MATCH("고양시",고양시_재차인원!$B$4:$B$35,0),MATCH('A.일산테크노밸리(859991)_수정'!$DN$43,고양시_재차인원!$D$4:$H$4,0))</f>
        <v>3.4568471888904466</v>
      </c>
      <c r="DO48" s="267">
        <f>INDEX($BQ$43:$CD$56,MATCH($CW48,$L$43:$L$56,0),MATCH(DO$44,$BQ$44:$CD$44,0))/INDEX(고양시_재차인원!$K$4:$O$20,MATCH("경기도",고양시_재차인원!$K$4:$K$20,0),MATCH('A.일산테크노밸리(859991)_수정'!DO$44,고양시_재차인원!$K$4:$O$4,0))</f>
        <v>1.3800731715659863E-2</v>
      </c>
      <c r="DP48" s="267">
        <f>INDEX($BQ$43:$CD$56,MATCH($CW48,$L$43:$L$56,0),MATCH(DP$44,$BQ$44:$CD$44,0))/INDEX(고양시_재차인원!$K$4:$O$20,MATCH("경기도",고양시_재차인원!$K$4:$K$20,0),MATCH('A.일산테크노밸리(859991)_수정'!DP$44,고양시_재차인원!$K$4:$O$4,0))</f>
        <v>4.609296263530762E-2</v>
      </c>
      <c r="DQ48" s="267">
        <f>INDEX($BQ$43:$CD$56,MATCH($CW48,$L$43:$L$56,0),MATCH(DQ$44,$BQ$44:$CD$44,0))/INDEX(고양시_재차인원!$K$4:$O$20,MATCH("경기도",고양시_재차인원!$K$4:$K$20,0),MATCH('A.일산테크노밸리(859991)_수정'!DQ$44,고양시_재차인원!$K$4:$O$4,0))</f>
        <v>3.316948673413157E-3</v>
      </c>
      <c r="DR48" s="269">
        <f t="shared" si="26"/>
        <v>6400.1102491492211</v>
      </c>
      <c r="DS48" s="270">
        <f t="shared" si="20"/>
        <v>5.0241314749985264E-2</v>
      </c>
      <c r="DT48" s="270">
        <f t="shared" si="21"/>
        <v>28.756913465319684</v>
      </c>
      <c r="DU48" s="270">
        <f t="shared" si="22"/>
        <v>712.5594710425936</v>
      </c>
      <c r="DW48" s="278"/>
      <c r="DX48" s="278" t="s">
        <v>594</v>
      </c>
      <c r="DY48" s="281">
        <f t="shared" si="27"/>
        <v>7112.669720191815</v>
      </c>
      <c r="DZ48" s="281">
        <f t="shared" si="28"/>
        <v>28.80715478006967</v>
      </c>
      <c r="EC48" s="412" t="s">
        <v>14</v>
      </c>
      <c r="ED48" s="412" t="s">
        <v>569</v>
      </c>
      <c r="EE48" s="412">
        <v>5454.9395000000004</v>
      </c>
      <c r="EF48" s="412">
        <v>0.43129277327301779</v>
      </c>
      <c r="EG48" s="413">
        <v>859004</v>
      </c>
      <c r="EH48" s="414">
        <f t="shared" si="29"/>
        <v>105.61799732198948</v>
      </c>
      <c r="EI48" s="415">
        <f t="shared" si="30"/>
        <v>0.42776539838173211</v>
      </c>
      <c r="EJ48" s="402">
        <v>0</v>
      </c>
      <c r="EM48" s="278" t="s">
        <v>14</v>
      </c>
      <c r="EN48" s="278" t="s">
        <v>569</v>
      </c>
      <c r="EO48" s="278">
        <v>5454.9395000000004</v>
      </c>
      <c r="EP48" s="278">
        <v>0.43129277327301779</v>
      </c>
      <c r="EQ48" s="289">
        <v>859004</v>
      </c>
      <c r="ER48" s="290">
        <f t="shared" si="31"/>
        <v>105.61799732198948</v>
      </c>
      <c r="ES48" s="291">
        <f t="shared" si="23"/>
        <v>0.42776539838173211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16</v>
      </c>
      <c r="C49" s="400">
        <f>'A.일산테크노밸리(859991)_수정'!$P32*KTDB_TripDistribution_2050!L$12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290.89090784333251</v>
      </c>
      <c r="D49" s="400">
        <f>'A.일산테크노밸리(859991)_수정'!$P32*KTDB_TripDistribution_2050!M$12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2262.0064908864356</v>
      </c>
      <c r="E49" s="400">
        <f>'A.일산테크노밸리(859991)_수정'!$P32*KTDB_TripDistribution_2050!N$12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100.26423642364458</v>
      </c>
      <c r="F49" s="400">
        <f>'A.일산테크노밸리(859991)_수정'!$P32*KTDB_TripDistribution_2050!O$12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0.27190301403022277</v>
      </c>
      <c r="G49" s="400">
        <f>'A.일산테크노밸리(859991)_수정'!$P32*KTDB_TripDistribution_2050!P$12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0.77039187308563173</v>
      </c>
      <c r="H49" s="400">
        <f>'A.일산테크노밸리(859991)_수정'!$P32*KTDB_TripDistribution_2050!Q$12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2654.2039300405281</v>
      </c>
      <c r="J49" s="230">
        <f t="shared" si="6"/>
        <v>2654.2039300405286</v>
      </c>
      <c r="K49" s="206"/>
      <c r="L49" s="209" t="s">
        <v>16</v>
      </c>
      <c r="M49" s="213">
        <f>INDEX($A$44:$H$56,MATCH($L49,$B$44:$B$56,0),MATCH($M$43,$A$44:$H$44,0))*고양시_Modal_split!C$3 * 0.01</f>
        <v>0.81449454196133086</v>
      </c>
      <c r="N49" s="207">
        <f>INDEX($A$44:$H$56,MATCH($L49,$B$44:$B$56,0),MATCH($M$43,$A$44:$H$44,0))*고양시_Modal_split!D$3 * 0.01</f>
        <v>136.80599395871928</v>
      </c>
      <c r="O49" s="207">
        <f>INDEX($A$44:$H$56,MATCH($L49,$B$44:$B$56,0),MATCH($M$43,$A$44:$H$44,0))*고양시_Modal_split!E$3 * 0.01</f>
        <v>16.551692656285617</v>
      </c>
      <c r="P49" s="207">
        <f>INDEX($A$44:$H$56,MATCH($L49,$B$44:$B$56,0),MATCH($M$43,$A$44:$H$44,0))*고양시_Modal_split!F$3 * 0.01</f>
        <v>26.674696249233595</v>
      </c>
      <c r="Q49" s="207">
        <f>INDEX($A$44:$H$56,MATCH($L49,$B$44:$B$56,0),MATCH($M$43,$A$44:$H$44,0))*고양시_Modal_split!G$3 * 0.01</f>
        <v>2.6761963521586591</v>
      </c>
      <c r="R49" s="207">
        <f>INDEX($A$44:$H$56,MATCH($L49,$B$44:$B$56,0),MATCH($M$43,$A$44:$H$44,0))*고양시_Modal_split!H$3 * 0.01</f>
        <v>2.9089090784333253E-2</v>
      </c>
      <c r="S49" s="207">
        <f>INDEX($A$44:$H$56,MATCH($L49,$B$44:$B$56,0),MATCH($M$43,$A$44:$H$44,0))*고양시_Modal_split!I$3 * 0.01</f>
        <v>8.0867672380446436</v>
      </c>
      <c r="T49" s="207">
        <f>INDEX($A$44:$H$56,MATCH($L49,$B$44:$B$56,0),MATCH($M$43,$A$44:$H$44,0))*고양시_Modal_split!J$3 * 0.01</f>
        <v>88.547192347510432</v>
      </c>
      <c r="U49" s="207">
        <f>INDEX($A$44:$H$56,MATCH($L49,$B$44:$B$56,0),MATCH($M$43,$A$44:$H$44,0))*고양시_Modal_split!K$3 * 0.01</f>
        <v>0.43633636176499879</v>
      </c>
      <c r="V49" s="207">
        <f>INDEX($A$44:$H$56,MATCH($L49,$B$44:$B$56,0),MATCH($M$43,$A$44:$H$44,0))*고양시_Modal_split!L$3 * 0.01</f>
        <v>8.7849054168686411</v>
      </c>
      <c r="W49" s="207">
        <f>INDEX($A$44:$H$56,MATCH($L49,$B$44:$B$56,0),MATCH($M$43,$A$44:$H$44,0))*고양시_Modal_split!M$3 * 0.01</f>
        <v>0.66904908803966479</v>
      </c>
      <c r="X49" s="207">
        <f>INDEX($A$44:$H$56,MATCH($L49,$B$44:$B$56,0),MATCH($M$43,$A$44:$H$44,0))*고양시_Modal_split!N$3 * 0.01</f>
        <v>0.29089090784333255</v>
      </c>
      <c r="Y49" s="207">
        <f>INDEX($A$44:$H$56,MATCH($L49,$B$44:$B$56,0),MATCH($M$43,$A$44:$H$44,0))*고양시_Modal_split!O$3 * 0.01</f>
        <v>0.52360363411799848</v>
      </c>
      <c r="Z49" s="214">
        <f>INDEX($A$44:$H$56,MATCH($L49,$B$44:$B$56,0),MATCH($M$43,$A$44:$H$44,0))*고양시_Modal_split!P$3 * 0.01</f>
        <v>290.89090784333251</v>
      </c>
      <c r="AA49" s="213">
        <f>INDEX($A$44:$H$56,MATCH($L49,$B$44:$B$56,0),MATCH($AA$43,$A$44:$H$44,0))*고양시_Modal_split!C$4 * 0.01</f>
        <v>688.55477582583103</v>
      </c>
      <c r="AB49" s="207">
        <f>INDEX($A$44:$H$56,MATCH($L49,$B$44:$B$56,0),MATCH($AA$43,$A$44:$H$44,0))*고양시_Modal_split!D$4 * 0.01</f>
        <v>725.42548162727996</v>
      </c>
      <c r="AC49" s="207">
        <f>INDEX($A$44:$H$56,MATCH($L49,$B$44:$B$56,0),MATCH($AA$43,$A$44:$H$44,0))*고양시_Modal_split!E$4 * 0.01</f>
        <v>175.75790434187607</v>
      </c>
      <c r="AD49" s="207">
        <f>INDEX($A$44:$H$56,MATCH($L49,$B$44:$B$56,0),MATCH($AA$43,$A$44:$H$44,0))*고양시_Modal_split!F$4 * 0.01</f>
        <v>21.48906166342114</v>
      </c>
      <c r="AE49" s="207">
        <f>INDEX($A$44:$H$56,MATCH($L49,$B$44:$B$56,0),MATCH($AA$43,$A$44:$H$44,0))*고양시_Modal_split!G$4 * 0.01</f>
        <v>264.88096008280161</v>
      </c>
      <c r="AF49" s="207">
        <f>INDEX($A$44:$H$56,MATCH($L49,$B$44:$B$56,0),MATCH($AA$43,$A$44:$H$44,0))*고양시_Modal_split!H$4 * 0.01</f>
        <v>0</v>
      </c>
      <c r="AG49" s="207">
        <f>INDEX($A$44:$H$56,MATCH($L49,$B$44:$B$56,0),MATCH($AA$43,$A$44:$H$44,0))*고양시_Modal_split!I$4 * 0.01</f>
        <v>78.717825882847947</v>
      </c>
      <c r="AH49" s="207">
        <f>INDEX($A$44:$H$56,MATCH($L49,$B$44:$B$56,0),MATCH($AA$43,$A$44:$H$44,0))*고양시_Modal_split!J$4 * 0.01</f>
        <v>106.54050572075111</v>
      </c>
      <c r="AI49" s="207">
        <f>INDEX($A$44:$H$56,MATCH($L49,$B$44:$B$56,0),MATCH($AA$43,$A$44:$H$44,0))*고양시_Modal_split!K$4 * 0.01</f>
        <v>0</v>
      </c>
      <c r="AJ49" s="207">
        <f>INDEX($A$44:$H$56,MATCH($L49,$B$44:$B$56,0),MATCH($AA$43,$A$44:$H$44,0))*고양시_Modal_split!L$4 * 0.01</f>
        <v>104.50469987895333</v>
      </c>
      <c r="AK49" s="207">
        <f>INDEX($A$44:$H$56,MATCH($L49,$B$44:$B$56,0),MATCH($AA$43,$A$44:$H$44,0))*고양시_Modal_split!M$4 * 0.01</f>
        <v>15.15544348893912</v>
      </c>
      <c r="AL49" s="207">
        <f>INDEX($A$44:$H$56,MATCH($L49,$B$44:$B$56,0),MATCH($AA$43,$A$44:$H$44,0))*고양시_Modal_split!N$4 * 0.01</f>
        <v>56.55016227216089</v>
      </c>
      <c r="AM49" s="207">
        <f>INDEX($A$44:$H$56,MATCH($L49,$B$44:$B$56,0),MATCH($AA$43,$A$44:$H$44,0))*고양시_Modal_split!O$4 * 0.01</f>
        <v>24.429670101573507</v>
      </c>
      <c r="AN49" s="214">
        <f>INDEX($A$44:$H$56,MATCH($L49,$B$44:$B$56,0),MATCH($AA$43,$A$44:$H$44,0))*고양시_Modal_split!P$4 * 0.01</f>
        <v>2262.0064908864356</v>
      </c>
      <c r="AO49" s="213">
        <f>INDEX($A$44:$H$56,MATCH($L49,$B$44:$B$56,0),MATCH($AO$43,$A$44:$H$44,0))*고양시_Modal_split!C$5 * 0.01</f>
        <v>6.0158541854186745E-2</v>
      </c>
      <c r="AP49" s="207">
        <f>INDEX($A$44:$H$56,MATCH($L49,$B$44:$B$56,0),MATCH($AO$43,$A$44:$H$44,0))*고양시_Modal_split!D$5 * 0.01</f>
        <v>73.473632451246758</v>
      </c>
      <c r="AQ49" s="207">
        <f>INDEX($A$44:$H$56,MATCH($L49,$B$44:$B$56,0),MATCH($AO$43,$A$44:$H$44,0))*고양시_Modal_split!E$5 * 0.01</f>
        <v>9.8760272877289896</v>
      </c>
      <c r="AR49" s="207">
        <f>INDEX($A$44:$H$56,MATCH($L49,$B$44:$B$56,0),MATCH($AO$43,$A$44:$H$44,0))*고양시_Modal_split!F$5 * 0.01</f>
        <v>2.1055489648965362</v>
      </c>
      <c r="AS49" s="207">
        <f>INDEX($A$44:$H$56,MATCH($L49,$B$44:$B$56,0),MATCH($AO$43,$A$44:$H$44,0))*고양시_Modal_split!G$5 * 0.01</f>
        <v>0.65171753675368982</v>
      </c>
      <c r="AT49" s="207">
        <f>INDEX($A$44:$H$56,MATCH($L49,$B$44:$B$56,0),MATCH($AO$43,$A$44:$H$44,0))*고양시_Modal_split!H$5 * 0.01</f>
        <v>7.0184965496551191E-2</v>
      </c>
      <c r="AU49" s="207">
        <f>INDEX($A$44:$H$56,MATCH($L49,$B$44:$B$56,0),MATCH($AO$43,$A$44:$H$44,0))*고양시_Modal_split!I$5 * 0.01</f>
        <v>2.7773193489349546</v>
      </c>
      <c r="AV49" s="207">
        <f>INDEX($A$44:$H$56,MATCH($L49,$B$44:$B$56,0),MATCH($AO$43,$A$44:$H$44,0))*고양시_Modal_split!J$5 * 0.01</f>
        <v>6.2865676237625152</v>
      </c>
      <c r="AW49" s="207">
        <f>INDEX($A$44:$H$56,MATCH($L49,$B$44:$B$56,0),MATCH($AO$43,$A$44:$H$44,0))*고양시_Modal_split!K$5 * 0.01</f>
        <v>2.0052847284728916E-2</v>
      </c>
      <c r="AX49" s="207">
        <f>INDEX($A$44:$H$56,MATCH($L49,$B$44:$B$56,0),MATCH($AO$43,$A$44:$H$44,0))*고양시_Modal_split!L$5 * 0.01</f>
        <v>2.5567380288029367</v>
      </c>
      <c r="AY49" s="207">
        <f>INDEX($A$44:$H$56,MATCH($L49,$B$44:$B$56,0),MATCH($AO$43,$A$44:$H$44,0))*고양시_Modal_split!M$5 * 0.01</f>
        <v>0.67177038403841882</v>
      </c>
      <c r="AZ49" s="207">
        <f>INDEX($A$44:$H$56,MATCH($L49,$B$44:$B$56,0),MATCH($AO$43,$A$44:$H$44,0))*고양시_Modal_split!N$5 * 0.01</f>
        <v>0.17044920192019575</v>
      </c>
      <c r="BA49" s="207">
        <f>INDEX($A$44:$H$56,MATCH($L49,$B$44:$B$56,0),MATCH($AO$43,$A$44:$H$44,0))*고양시_Modal_split!O$5 * 0.01</f>
        <v>1.5440692409241266</v>
      </c>
      <c r="BB49" s="214">
        <f>INDEX($A$44:$H$56,MATCH($L49,$B$44:$B$56,0),MATCH($AO$43,$A$44:$H$44,0))*고양시_Modal_split!P$5 * 0.01</f>
        <v>100.26423642364456</v>
      </c>
      <c r="BC49" s="213">
        <f>INDEX($A$44:$H$56,MATCH($L49,$B$44:$B$56,0),MATCH($BC$43,$A$44:$H$44,0))*고양시_Modal_split!C$6 * 0.01</f>
        <v>0</v>
      </c>
      <c r="BD49" s="207">
        <f>INDEX($A$44:$H$56,MATCH($L49,$B$44:$B$56,0),MATCH($BC$43,$A$44:$H$44,0))*고양시_Modal_split!D$6 * 0.01</f>
        <v>0.22516288591842745</v>
      </c>
      <c r="BE49" s="207">
        <f>INDEX($A$44:$H$56,MATCH($L49,$B$44:$B$56,0),MATCH($BC$43,$A$44:$H$44,0))*고양시_Modal_split!E$6 * 0.01</f>
        <v>1.1691829603299579E-3</v>
      </c>
      <c r="BF49" s="207">
        <f>INDEX($A$44:$H$56,MATCH($L49,$B$44:$B$56,0),MATCH($BC$43,$A$44:$H$44,0))*고양시_Modal_split!F$6 * 0.01</f>
        <v>3.3172167711687179E-3</v>
      </c>
      <c r="BG49" s="207">
        <f>INDEX($A$44:$H$56,MATCH($L49,$B$44:$B$56,0),MATCH($BC$43,$A$44:$H$44,0))*고양시_Modal_split!G$6 * 0.01</f>
        <v>0</v>
      </c>
      <c r="BH49" s="207">
        <f>INDEX($A$44:$H$56,MATCH($L49,$B$44:$B$56,0),MATCH($BC$43,$A$44:$H$44,0))*고양시_Modal_split!H$6 * 0.01</f>
        <v>1.4438050045004831E-2</v>
      </c>
      <c r="BI49" s="207">
        <f>INDEX($A$44:$H$56,MATCH($L49,$B$44:$B$56,0),MATCH($BC$43,$A$44:$H$44,0))*고양시_Modal_split!I$6 * 0.01</f>
        <v>9.6253666966698865E-3</v>
      </c>
      <c r="BJ49" s="207">
        <f>INDEX($A$44:$H$56,MATCH($L49,$B$44:$B$56,0),MATCH($BC$43,$A$44:$H$44,0))*고양시_Modal_split!J$6 * 0.01</f>
        <v>1.3432008893093005E-2</v>
      </c>
      <c r="BK49" s="207">
        <f>INDEX($A$44:$H$56,MATCH($L49,$B$44:$B$56,0),MATCH($BC$43,$A$44:$H$44,0))*고양시_Modal_split!K$6 * 0.01</f>
        <v>0</v>
      </c>
      <c r="BL49" s="207">
        <f>INDEX($A$44:$H$56,MATCH($L49,$B$44:$B$56,0),MATCH($BC$43,$A$44:$H$44,0))*고양시_Modal_split!L$6 * 0.01</f>
        <v>2.066462906629693E-3</v>
      </c>
      <c r="BM49" s="207">
        <f>INDEX($A$44:$H$56,MATCH($L49,$B$44:$B$56,0),MATCH($BC$43,$A$44:$H$44,0))*고양시_Modal_split!M$6 * 0.01</f>
        <v>2.4743174276750275E-3</v>
      </c>
      <c r="BN49" s="207">
        <f>INDEX($A$44:$H$56,MATCH($L49,$B$44:$B$56,0),MATCH($BC$43,$A$44:$H$44,0))*고양시_Modal_split!N$6 * 0.01</f>
        <v>0</v>
      </c>
      <c r="BO49" s="207">
        <f>INDEX($A$44:$H$56,MATCH($L49,$B$44:$B$56,0),MATCH($BC$43,$A$44:$H$44,0))*고양시_Modal_split!O$6 * 0.01</f>
        <v>2.1752241122417821E-4</v>
      </c>
      <c r="BP49" s="214">
        <f>INDEX($A$44:$H$56,MATCH($L49,$B$44:$B$56,0),MATCH($BC$43,$A$44:$H$44,0))*고양시_Modal_split!P$6 * 0.01</f>
        <v>0.27190301403022277</v>
      </c>
      <c r="BQ49" s="213">
        <f>INDEX($A$44:$H$56,MATCH($L49,$B$44:$B$56,0),MATCH($BQ$43,$A$44:$H$44,0))*고양시_Modal_split!C$7 * 0.01</f>
        <v>0</v>
      </c>
      <c r="BR49" s="207">
        <f>INDEX($A$44:$H$56,MATCH($L49,$B$44:$B$56,0),MATCH($BQ$43,$A$44:$H$44,0))*고양시_Modal_split!D$7 * 0.01</f>
        <v>0.47209613982687515</v>
      </c>
      <c r="BS49" s="207">
        <f>INDEX($A$44:$H$56,MATCH($L49,$B$44:$B$56,0),MATCH($BQ$43,$A$44:$H$44,0))*고양시_Modal_split!E$7 * 0.01</f>
        <v>2.3034717005260386E-2</v>
      </c>
      <c r="BT49" s="207">
        <f>INDEX($A$44:$H$56,MATCH($L49,$B$44:$B$56,0),MATCH($BQ$43,$A$44:$H$44,0))*고양시_Modal_split!F$7 * 0.01</f>
        <v>7.7039187308563179E-3</v>
      </c>
      <c r="BU49" s="207">
        <f>INDEX($A$44:$H$56,MATCH($L49,$B$44:$B$56,0),MATCH($BQ$43,$A$44:$H$44,0))*고양시_Modal_split!G$7 * 0.01</f>
        <v>3.2356458669596535E-3</v>
      </c>
      <c r="BV49" s="207">
        <f>INDEX($A$44:$H$56,MATCH($L49,$B$44:$B$56,0),MATCH($BQ$43,$A$44:$H$44,0))*고양시_Modal_split!H$7 * 0.01</f>
        <v>4.3064905705486815E-2</v>
      </c>
      <c r="BW49" s="207">
        <f>INDEX($A$44:$H$56,MATCH($L49,$B$44:$B$56,0),MATCH($BQ$43,$A$44:$H$44,0))*고양시_Modal_split!I$7 * 0.01</f>
        <v>0.14383216270508745</v>
      </c>
      <c r="BX49" s="207">
        <f>INDEX($A$44:$H$56,MATCH($L49,$B$44:$B$56,0),MATCH($BQ$43,$A$44:$H$44,0))*고양시_Modal_split!J$7 * 0.01</f>
        <v>1.5407837461712637E-4</v>
      </c>
      <c r="BY49" s="207">
        <f>INDEX($A$44:$H$56,MATCH($L49,$B$44:$B$56,0),MATCH($BQ$43,$A$44:$H$44,0))*고양시_Modal_split!K$7 * 0.01</f>
        <v>5.9320174227593649E-2</v>
      </c>
      <c r="BZ49" s="207">
        <f>INDEX($A$44:$H$56,MATCH($L49,$B$44:$B$56,0),MATCH($BQ$43,$A$44:$H$44,0))*고양시_Modal_split!L$7 * 0.01</f>
        <v>5.3927431115994217E-4</v>
      </c>
      <c r="CA49" s="207">
        <f>INDEX($A$44:$H$56,MATCH($L49,$B$44:$B$56,0),MATCH($BQ$43,$A$44:$H$44,0))*고양시_Modal_split!M$7 * 0.01</f>
        <v>1.4406328026701314E-2</v>
      </c>
      <c r="CB49" s="207">
        <f>INDEX($A$44:$H$56,MATCH($L49,$B$44:$B$56,0),MATCH($BQ$43,$A$44:$H$44,0))*고양시_Modal_split!N$7 * 0.01</f>
        <v>3.0045283050339632E-3</v>
      </c>
      <c r="CC49" s="207">
        <f>INDEX($A$44:$H$56,MATCH($L49,$B$44:$B$56,0),MATCH($BQ$43,$A$44:$H$44,0))*고양시_Modal_split!O$7 * 0.01</f>
        <v>0</v>
      </c>
      <c r="CD49" s="214">
        <f>INDEX($A$44:$H$56,MATCH($L49,$B$44:$B$56,0),MATCH($BQ$43,$A$44:$H$44,0))*고양시_Modal_split!P$7 * 0.01</f>
        <v>0.77039187308563173</v>
      </c>
      <c r="CE49" s="218">
        <f t="shared" si="24"/>
        <v>689.42942890964662</v>
      </c>
      <c r="CF49" s="208">
        <f t="shared" si="7"/>
        <v>936.4023670629914</v>
      </c>
      <c r="CG49" s="208">
        <f t="shared" si="8"/>
        <v>202.20982818585625</v>
      </c>
      <c r="CH49" s="208">
        <f t="shared" si="9"/>
        <v>50.280328013053285</v>
      </c>
      <c r="CI49" s="208">
        <f t="shared" si="10"/>
        <v>268.21210961758089</v>
      </c>
      <c r="CJ49" s="208">
        <f t="shared" si="11"/>
        <v>0.15677701203137609</v>
      </c>
      <c r="CK49" s="208">
        <f t="shared" si="12"/>
        <v>89.735369999229292</v>
      </c>
      <c r="CL49" s="208">
        <f t="shared" si="13"/>
        <v>201.38785177929176</v>
      </c>
      <c r="CM49" s="208">
        <f t="shared" si="14"/>
        <v>0.5157093832773213</v>
      </c>
      <c r="CN49" s="208">
        <f t="shared" si="15"/>
        <v>115.8489490618427</v>
      </c>
      <c r="CO49" s="208">
        <f t="shared" si="16"/>
        <v>16.513143606471584</v>
      </c>
      <c r="CP49" s="208">
        <f t="shared" si="17"/>
        <v>57.01450691022945</v>
      </c>
      <c r="CQ49" s="208">
        <f t="shared" si="18"/>
        <v>26.497560499026854</v>
      </c>
      <c r="CR49" s="219">
        <f t="shared" si="19"/>
        <v>2654.2039300405286</v>
      </c>
      <c r="CS49" s="225">
        <f t="shared" si="25"/>
        <v>0</v>
      </c>
      <c r="CV49" s="265"/>
      <c r="CW49" s="266" t="s">
        <v>16</v>
      </c>
      <c r="CX49" s="267">
        <f>INDEX($M$43:$Z$56,MATCH($CW49,$L$43:$L$56,0),MATCH(CX$44,$M$44:$Z$44,0))/INDEX(고양시_재차인원!$D$4:$H$35,MATCH("고양시",고양시_재차인원!$B$4:$B$35,0),MATCH('A.일산테크노밸리(859991)_수정'!$CX$43,고양시_재차인원!$D$4:$H$4,0))</f>
        <v>122.14820889171364</v>
      </c>
      <c r="CY49" s="267">
        <f>INDEX($M$43:$Z$56,MATCH($CW49,$L$43:$L$56,0),MATCH(CY$44,$M$44:$Z$44,0))/INDEX(고양시_재차인원!$K$4:$O$20,MATCH("경기도",고양시_재차인원!$K$4:$K$20,0),MATCH('A.일산테크노밸리(859991)_수정'!CY$44,고양시_재차인원!$K$4:$O$4,0))</f>
        <v>1.0103887038670808E-3</v>
      </c>
      <c r="CZ49" s="267">
        <f>INDEX($M$43:$Z$56,MATCH($CW49,$L$43:$L$56,0),MATCH(CZ$44,$M$44:$Z$44,0))/INDEX(고양시_재차인원!$K$4:$O$20,MATCH("경기도",고양시_재차인원!$K$4:$K$20,0),MATCH('A.일산테크노밸리(859991)_수정'!CZ$44,고양시_재차인원!$K$4:$O$4,0))</f>
        <v>0.28088805967504843</v>
      </c>
      <c r="DA49" s="267">
        <f>INDEX($M$43:$Z$56,MATCH($CW49,$L$43:$L$56,0),MATCH(DA$44,$M$44:$Z$44,0))/INDEX(고양시_재차인원!$K$4:$O$20,MATCH("경기도",고양시_재차인원!$K$4:$K$20,0),MATCH('A.일산테크노밸리(859991)_수정'!DA$44,고양시_재차인원!$K$4:$O$4,0))</f>
        <v>5.8566036112457605</v>
      </c>
      <c r="DB49" s="268">
        <f>INDEX($AA$43:$AN$56,MATCH($CW49,$L$43:$L$56,0),MATCH(DB$44,$AA$44:$AN$44,0))/INDEX(고양시_재차인원!$D$4:$H$35,MATCH("고양시",고양시_재차인원!$B$4:$B$35,0),MATCH('A.일산테크노밸리(859991)_수정'!$DB$43,고양시_재차인원!$D$4:$H$4,0))</f>
        <v>514.48615718246811</v>
      </c>
      <c r="DC49" s="267">
        <f>INDEX($AA$43:$AN$56,MATCH($CW49,$L$43:$L$56,0),MATCH(DC$44,$AA$44:$AN$44,0))/INDEX(고양시_재차인원!$K$4:$O$20,MATCH("경기도",고양시_재차인원!$K$4:$K$20,0),MATCH('A.일산테크노밸리(859991)_수정'!DC$44,고양시_재차인원!$K$4:$O$4,0))</f>
        <v>0</v>
      </c>
      <c r="DD49" s="267">
        <f>INDEX($AA$43:$AN$56,MATCH($CW49,$L$43:$L$56,0),MATCH(DD$44,$AA$44:$AN$44,0))/INDEX(고양시_재차인원!$K$4:$O$20,MATCH("경기도",고양시_재차인원!$K$4:$K$20,0),MATCH('A.일산테크노밸리(859991)_수정'!DD$44,고양시_재차인원!$K$4:$O$4,0))</f>
        <v>2.734207220661617</v>
      </c>
      <c r="DE49" s="267">
        <f>INDEX($AA$43:$AN$56,MATCH($CW49,$L$43:$L$56,0),MATCH(DE$44,$AA$44:$AN$44,0))/INDEX(고양시_재차인원!$K$4:$O$20,MATCH("경기도",고양시_재차인원!$K$4:$K$20,0),MATCH('A.일산테크노밸리(859991)_수정'!DE$44,고양시_재차인원!$K$4:$O$4,0))</f>
        <v>69.669799919302221</v>
      </c>
      <c r="DF49" s="268">
        <f>INDEX($AO$43:$BB$56,MATCH($CW49,$L$43:$L$56,0),MATCH(DF$44,$AO$44:$BB$44,0))/INDEX(고양시_재차인원!$D$4:$H$35,MATCH("고양시",고양시_재차인원!$B$4:$B$35,0),MATCH('A.일산테크노밸리(859991)_수정'!$DF$43,고양시_재차인원!$D$4:$H$4,0))</f>
        <v>56.518178808651349</v>
      </c>
      <c r="DG49" s="267">
        <f>INDEX($AO$43:$BB$56,MATCH($CW49,$L$43:$L$56,0),MATCH(DG$44,$AO$44:$BB$44,0))/INDEX(고양시_재차인원!$K$4:$O$20,MATCH("경기도",고양시_재차인원!$K$4:$K$20,0),MATCH('A.일산테크노밸리(859991)_수정'!DG$44,고양시_재차인원!$K$4:$O$4,0))</f>
        <v>2.4378244354481137E-3</v>
      </c>
      <c r="DH49" s="267">
        <f>INDEX($AO$43:$BB$56,MATCH($CW49,$L$43:$L$56,0),MATCH(DH$44,$AO$44:$BB$44,0))/INDEX(고양시_재차인원!$K$4:$O$20,MATCH("경기도",고양시_재차인원!$K$4:$K$20,0),MATCH('A.일산테크노밸리(859991)_수정'!DH$44,고양시_재차인원!$K$4:$O$4,0))</f>
        <v>9.6468195517018226E-2</v>
      </c>
      <c r="DI49" s="267">
        <f>INDEX($AO$43:$BB$56,MATCH($CW49,$L$43:$L$56,0),MATCH(DI$44,$AO$44:$BB$44,0))/INDEX(고양시_재차인원!$K$4:$O$20,MATCH("경기도",고양시_재차인원!$K$4:$K$20,0),MATCH('A.일산테크노밸리(859991)_수정'!DI$44,고양시_재차인원!$K$4:$O$4,0))</f>
        <v>1.7044920192019577</v>
      </c>
      <c r="DJ49" s="268">
        <f>INDEX($BC$43:$BP$56,MATCH($CW49,$L$43:$L$56,0),MATCH(DJ$44,$BC$44:$BP$44,0))/INDEX(고양시_재차인원!$D$4:$H$35,MATCH("고양시",고양시_재차인원!$B$4:$B$35,0),MATCH('A.일산테크노밸리(859991)_수정'!$DJ$43,고양시_재차인원!$D$4:$H$4,0))</f>
        <v>0.16556094552825545</v>
      </c>
      <c r="DK49" s="267">
        <f>INDEX($BC$43:$BP$56,MATCH($CW49,$L$43:$L$56,0),MATCH(DK$44,$BC$44:$BP$44,0))/INDEX(고양시_재차인원!$K$4:$O$20,MATCH("경기도",고양시_재차인원!$K$4:$K$20,0),MATCH('A.일산테크노밸리(859991)_수정'!DK$44,고양시_재차인원!$K$4:$O$4,0))</f>
        <v>5.0149531243504097E-4</v>
      </c>
      <c r="DL49" s="267">
        <f>INDEX($BC$43:$BP$56,MATCH($CW49,$L$43:$L$56,0),MATCH(DL$44,$BC$44:$BP$44,0))/INDEX(고양시_재차인원!$K$4:$O$20,MATCH("경기도",고양시_재차인원!$K$4:$K$20,0),MATCH('A.일산테크노밸리(859991)_수정'!DL$44,고양시_재차인원!$K$4:$O$4,0))</f>
        <v>3.3433020829002735E-4</v>
      </c>
      <c r="DM49" s="267">
        <f>INDEX($BC$43:$BP$56,MATCH($CW49,$L$43:$L$56,0),MATCH(DM$44,$BC$44:$BP$44,0))/INDEX(고양시_재차인원!$K$4:$O$20,MATCH("경기도",고양시_재차인원!$K$4:$K$20,0),MATCH('A.일산테크노밸리(859991)_수정'!DM$44,고양시_재차인원!$K$4:$O$4,0))</f>
        <v>1.3776419377531286E-3</v>
      </c>
      <c r="DN49" s="268">
        <f>INDEX($BQ$43:$CD$56,MATCH($CW49,$L$43:$L$56,0),MATCH(DN$44,$BQ$44:$CD$44,0))/INDEX(고양시_재차인원!$D$4:$H$35,MATCH("고양시",고양시_재차인원!$B$4:$B$35,0),MATCH('A.일산테크노밸리(859991)_수정'!$DN$43,고양시_재차인원!$D$4:$H$4,0))</f>
        <v>0.3746794760530755</v>
      </c>
      <c r="DO49" s="267">
        <f>INDEX($BQ$43:$CD$56,MATCH($CW49,$L$43:$L$56,0),MATCH(DO$44,$BQ$44:$CD$44,0))/INDEX(고양시_재차인원!$K$4:$O$20,MATCH("경기도",고양시_재차인원!$K$4:$K$20,0),MATCH('A.일산테크노밸리(859991)_수정'!DO$44,고양시_재차인원!$K$4:$O$4,0))</f>
        <v>1.4958286108192711E-3</v>
      </c>
      <c r="DP49" s="267">
        <f>INDEX($BQ$43:$CD$56,MATCH($CW49,$L$43:$L$56,0),MATCH(DP$44,$BQ$44:$CD$44,0))/INDEX(고양시_재차인원!$K$4:$O$20,MATCH("경기도",고양시_재차인원!$K$4:$K$20,0),MATCH('A.일산테크노밸리(859991)_수정'!DP$44,고양시_재차인원!$K$4:$O$4,0))</f>
        <v>4.9959070060815371E-3</v>
      </c>
      <c r="DQ49" s="267">
        <f>INDEX($BQ$43:$CD$56,MATCH($CW49,$L$43:$L$56,0),MATCH(DQ$44,$BQ$44:$CD$44,0))/INDEX(고양시_재차인원!$K$4:$O$20,MATCH("경기도",고양시_재차인원!$K$4:$K$20,0),MATCH('A.일산테크노밸리(859991)_수정'!DQ$44,고양시_재차인원!$K$4:$O$4,0))</f>
        <v>3.5951620743996147E-4</v>
      </c>
      <c r="DR49" s="269">
        <f t="shared" si="26"/>
        <v>693.69278530441443</v>
      </c>
      <c r="DS49" s="270">
        <f t="shared" si="20"/>
        <v>5.4455370625695063E-3</v>
      </c>
      <c r="DT49" s="270">
        <f t="shared" si="21"/>
        <v>3.1168937130680554</v>
      </c>
      <c r="DU49" s="270">
        <f t="shared" si="22"/>
        <v>77.232632707895135</v>
      </c>
      <c r="DW49" s="278"/>
      <c r="DX49" s="278" t="s">
        <v>592</v>
      </c>
      <c r="DY49" s="281">
        <f t="shared" si="27"/>
        <v>770.92541801230959</v>
      </c>
      <c r="DZ49" s="281">
        <f t="shared" si="28"/>
        <v>3.1223392501306249</v>
      </c>
      <c r="EC49" s="412" t="s">
        <v>14</v>
      </c>
      <c r="ED49" s="412" t="s">
        <v>79</v>
      </c>
      <c r="EE49" s="412">
        <v>7192.9411</v>
      </c>
      <c r="EF49" s="412">
        <v>0.56870722672698226</v>
      </c>
      <c r="EG49" s="413">
        <v>859005</v>
      </c>
      <c r="EH49" s="414">
        <f t="shared" si="29"/>
        <v>139.26901184459115</v>
      </c>
      <c r="EI49" s="415">
        <f t="shared" si="30"/>
        <v>0.56405599277092522</v>
      </c>
      <c r="EJ49" s="402">
        <v>0</v>
      </c>
      <c r="EM49" s="278" t="s">
        <v>14</v>
      </c>
      <c r="EN49" s="278" t="s">
        <v>79</v>
      </c>
      <c r="EO49" s="278">
        <v>7192.9411</v>
      </c>
      <c r="EP49" s="278">
        <v>0.56870722672698226</v>
      </c>
      <c r="EQ49" s="289">
        <v>859005</v>
      </c>
      <c r="ER49" s="290">
        <f t="shared" si="31"/>
        <v>139.26901184459115</v>
      </c>
      <c r="ES49" s="291">
        <f t="shared" si="23"/>
        <v>0.56405599277092522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17</v>
      </c>
      <c r="C50" s="400">
        <f>'A.일산테크노밸리(859991)_수정'!$P33*KTDB_TripDistribution_2050!L$12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248.33053328610191</v>
      </c>
      <c r="D50" s="400">
        <f>'A.일산테크노밸리(859991)_수정'!$P33*KTDB_TripDistribution_2050!M$12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1931.051342728751</v>
      </c>
      <c r="E50" s="400">
        <f>'A.일산테크노밸리(859991)_수정'!$P33*KTDB_TripDistribution_2050!N$12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85.59453262120293</v>
      </c>
      <c r="F50" s="400">
        <f>'A.일산테크노밸리(859991)_수정'!$P33*KTDB_TripDistribution_2050!O$12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0.23212076643038104</v>
      </c>
      <c r="G50" s="400">
        <f>'A.일산테크노밸리(859991)_수정'!$P33*KTDB_TripDistribution_2050!P$12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0.65767550488608006</v>
      </c>
      <c r="H50" s="400">
        <f>'A.일산테크노밸리(859991)_수정'!$P33*KTDB_TripDistribution_2050!Q$12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2265.8662049073719</v>
      </c>
      <c r="J50" s="230">
        <f t="shared" si="6"/>
        <v>2265.8662049073723</v>
      </c>
      <c r="K50" s="206"/>
      <c r="L50" s="209" t="s">
        <v>17</v>
      </c>
      <c r="M50" s="213">
        <f>INDEX($A$44:$H$56,MATCH($L50,$B$44:$B$56,0),MATCH($M$43,$A$44:$H$44,0))*고양시_Modal_split!C$3 * 0.01</f>
        <v>0.69532549320108528</v>
      </c>
      <c r="N50" s="207">
        <f>INDEX($A$44:$H$56,MATCH($L50,$B$44:$B$56,0),MATCH($M$43,$A$44:$H$44,0))*고양시_Modal_split!D$3 * 0.01</f>
        <v>116.78984980445374</v>
      </c>
      <c r="O50" s="207">
        <f>INDEX($A$44:$H$56,MATCH($L50,$B$44:$B$56,0),MATCH($M$43,$A$44:$H$44,0))*고양시_Modal_split!E$3 * 0.01</f>
        <v>14.130007343979198</v>
      </c>
      <c r="P50" s="207">
        <f>INDEX($A$44:$H$56,MATCH($L50,$B$44:$B$56,0),MATCH($M$43,$A$44:$H$44,0))*고양시_Modal_split!F$3 * 0.01</f>
        <v>22.771909902335548</v>
      </c>
      <c r="Q50" s="207">
        <f>INDEX($A$44:$H$56,MATCH($L50,$B$44:$B$56,0),MATCH($M$43,$A$44:$H$44,0))*고양시_Modal_split!G$3 * 0.01</f>
        <v>2.2846409062321373</v>
      </c>
      <c r="R50" s="207">
        <f>INDEX($A$44:$H$56,MATCH($L50,$B$44:$B$56,0),MATCH($M$43,$A$44:$H$44,0))*고양시_Modal_split!H$3 * 0.01</f>
        <v>2.4833053328610192E-2</v>
      </c>
      <c r="S50" s="207">
        <f>INDEX($A$44:$H$56,MATCH($L50,$B$44:$B$56,0),MATCH($M$43,$A$44:$H$44,0))*고양시_Modal_split!I$3 * 0.01</f>
        <v>6.9035888253536326</v>
      </c>
      <c r="T50" s="207">
        <f>INDEX($A$44:$H$56,MATCH($L50,$B$44:$B$56,0),MATCH($M$43,$A$44:$H$44,0))*고양시_Modal_split!J$3 * 0.01</f>
        <v>75.591814332289431</v>
      </c>
      <c r="U50" s="207">
        <f>INDEX($A$44:$H$56,MATCH($L50,$B$44:$B$56,0),MATCH($M$43,$A$44:$H$44,0))*고양시_Modal_split!K$3 * 0.01</f>
        <v>0.37249579992915288</v>
      </c>
      <c r="V50" s="207">
        <f>INDEX($A$44:$H$56,MATCH($L50,$B$44:$B$56,0),MATCH($M$43,$A$44:$H$44,0))*고양시_Modal_split!L$3 * 0.01</f>
        <v>7.499582105240278</v>
      </c>
      <c r="W50" s="207">
        <f>INDEX($A$44:$H$56,MATCH($L50,$B$44:$B$56,0),MATCH($M$43,$A$44:$H$44,0))*고양시_Modal_split!M$3 * 0.01</f>
        <v>0.57116022655803433</v>
      </c>
      <c r="X50" s="207">
        <f>INDEX($A$44:$H$56,MATCH($L50,$B$44:$B$56,0),MATCH($M$43,$A$44:$H$44,0))*고양시_Modal_split!N$3 * 0.01</f>
        <v>0.24833053328610191</v>
      </c>
      <c r="Y50" s="207">
        <f>INDEX($A$44:$H$56,MATCH($L50,$B$44:$B$56,0),MATCH($M$43,$A$44:$H$44,0))*고양시_Modal_split!O$3 * 0.01</f>
        <v>0.44699495991498345</v>
      </c>
      <c r="Z50" s="214">
        <f>INDEX($A$44:$H$56,MATCH($L50,$B$44:$B$56,0),MATCH($M$43,$A$44:$H$44,0))*고양시_Modal_split!P$3 * 0.01</f>
        <v>248.33053328610194</v>
      </c>
      <c r="AA50" s="213">
        <f>INDEX($A$44:$H$56,MATCH($L50,$B$44:$B$56,0),MATCH($AA$43,$A$44:$H$44,0))*고양시_Modal_split!C$4 * 0.01</f>
        <v>587.81202872663187</v>
      </c>
      <c r="AB50" s="207">
        <f>INDEX($A$44:$H$56,MATCH($L50,$B$44:$B$56,0),MATCH($AA$43,$A$44:$H$44,0))*고양시_Modal_split!D$4 * 0.01</f>
        <v>619.28816561311044</v>
      </c>
      <c r="AC50" s="207">
        <f>INDEX($A$44:$H$56,MATCH($L50,$B$44:$B$56,0),MATCH($AA$43,$A$44:$H$44,0))*고양시_Modal_split!E$4 * 0.01</f>
        <v>150.04268933002396</v>
      </c>
      <c r="AD50" s="207">
        <f>INDEX($A$44:$H$56,MATCH($L50,$B$44:$B$56,0),MATCH($AA$43,$A$44:$H$44,0))*고양시_Modal_split!F$4 * 0.01</f>
        <v>18.344987755923135</v>
      </c>
      <c r="AE50" s="207">
        <f>INDEX($A$44:$H$56,MATCH($L50,$B$44:$B$56,0),MATCH($AA$43,$A$44:$H$44,0))*고양시_Modal_split!G$4 * 0.01</f>
        <v>226.12611223353673</v>
      </c>
      <c r="AF50" s="207">
        <f>INDEX($A$44:$H$56,MATCH($L50,$B$44:$B$56,0),MATCH($AA$43,$A$44:$H$44,0))*고양시_Modal_split!H$4 * 0.01</f>
        <v>0</v>
      </c>
      <c r="AG50" s="207">
        <f>INDEX($A$44:$H$56,MATCH($L50,$B$44:$B$56,0),MATCH($AA$43,$A$44:$H$44,0))*고양시_Modal_split!I$4 * 0.01</f>
        <v>67.200586726960523</v>
      </c>
      <c r="AH50" s="207">
        <f>INDEX($A$44:$H$56,MATCH($L50,$B$44:$B$56,0),MATCH($AA$43,$A$44:$H$44,0))*고양시_Modal_split!J$4 * 0.01</f>
        <v>90.952518242524164</v>
      </c>
      <c r="AI50" s="207">
        <f>INDEX($A$44:$H$56,MATCH($L50,$B$44:$B$56,0),MATCH($AA$43,$A$44:$H$44,0))*고양시_Modal_split!K$4 * 0.01</f>
        <v>0</v>
      </c>
      <c r="AJ50" s="207">
        <f>INDEX($A$44:$H$56,MATCH($L50,$B$44:$B$56,0),MATCH($AA$43,$A$44:$H$44,0))*고양시_Modal_split!L$4 * 0.01</f>
        <v>89.214572034068297</v>
      </c>
      <c r="AK50" s="207">
        <f>INDEX($A$44:$H$56,MATCH($L50,$B$44:$B$56,0),MATCH($AA$43,$A$44:$H$44,0))*고양시_Modal_split!M$4 * 0.01</f>
        <v>12.938043996282634</v>
      </c>
      <c r="AL50" s="207">
        <f>INDEX($A$44:$H$56,MATCH($L50,$B$44:$B$56,0),MATCH($AA$43,$A$44:$H$44,0))*고양시_Modal_split!N$4 * 0.01</f>
        <v>48.27628356821878</v>
      </c>
      <c r="AM50" s="207">
        <f>INDEX($A$44:$H$56,MATCH($L50,$B$44:$B$56,0),MATCH($AA$43,$A$44:$H$44,0))*고양시_Modal_split!O$4 * 0.01</f>
        <v>20.855354501470512</v>
      </c>
      <c r="AN50" s="214">
        <f>INDEX($A$44:$H$56,MATCH($L50,$B$44:$B$56,0),MATCH($AA$43,$A$44:$H$44,0))*고양시_Modal_split!P$4 * 0.01</f>
        <v>1931.051342728751</v>
      </c>
      <c r="AO50" s="213">
        <f>INDEX($A$44:$H$56,MATCH($L50,$B$44:$B$56,0),MATCH($AO$43,$A$44:$H$44,0))*고양시_Modal_split!C$5 * 0.01</f>
        <v>5.1356719572721754E-2</v>
      </c>
      <c r="AP50" s="207">
        <f>INDEX($A$44:$H$56,MATCH($L50,$B$44:$B$56,0),MATCH($AO$43,$A$44:$H$44,0))*고양시_Modal_split!D$5 * 0.01</f>
        <v>62.723673504817505</v>
      </c>
      <c r="AQ50" s="207">
        <f>INDEX($A$44:$H$56,MATCH($L50,$B$44:$B$56,0),MATCH($AO$43,$A$44:$H$44,0))*고양시_Modal_split!E$5 * 0.01</f>
        <v>8.4310614631884881</v>
      </c>
      <c r="AR50" s="207">
        <f>INDEX($A$44:$H$56,MATCH($L50,$B$44:$B$56,0),MATCH($AO$43,$A$44:$H$44,0))*고양시_Modal_split!F$5 * 0.01</f>
        <v>1.7974851850452618</v>
      </c>
      <c r="AS50" s="207">
        <f>INDEX($A$44:$H$56,MATCH($L50,$B$44:$B$56,0),MATCH($AO$43,$A$44:$H$44,0))*고양시_Modal_split!G$5 * 0.01</f>
        <v>0.55636446203781909</v>
      </c>
      <c r="AT50" s="207">
        <f>INDEX($A$44:$H$56,MATCH($L50,$B$44:$B$56,0),MATCH($AO$43,$A$44:$H$44,0))*고양시_Modal_split!H$5 * 0.01</f>
        <v>5.9916172834842046E-2</v>
      </c>
      <c r="AU50" s="207">
        <f>INDEX($A$44:$H$56,MATCH($L50,$B$44:$B$56,0),MATCH($AO$43,$A$44:$H$44,0))*고양시_Modal_split!I$5 * 0.01</f>
        <v>2.3709685536073213</v>
      </c>
      <c r="AV50" s="207">
        <f>INDEX($A$44:$H$56,MATCH($L50,$B$44:$B$56,0),MATCH($AO$43,$A$44:$H$44,0))*고양시_Modal_split!J$5 * 0.01</f>
        <v>5.3667771953494245</v>
      </c>
      <c r="AW50" s="207">
        <f>INDEX($A$44:$H$56,MATCH($L50,$B$44:$B$56,0),MATCH($AO$43,$A$44:$H$44,0))*고양시_Modal_split!K$5 * 0.01</f>
        <v>1.7118906524240588E-2</v>
      </c>
      <c r="AX50" s="207">
        <f>INDEX($A$44:$H$56,MATCH($L50,$B$44:$B$56,0),MATCH($AO$43,$A$44:$H$44,0))*고양시_Modal_split!L$5 * 0.01</f>
        <v>2.1826605818406746</v>
      </c>
      <c r="AY50" s="207">
        <f>INDEX($A$44:$H$56,MATCH($L50,$B$44:$B$56,0),MATCH($AO$43,$A$44:$H$44,0))*고양시_Modal_split!M$5 * 0.01</f>
        <v>0.57348336856205973</v>
      </c>
      <c r="AZ50" s="207">
        <f>INDEX($A$44:$H$56,MATCH($L50,$B$44:$B$56,0),MATCH($AO$43,$A$44:$H$44,0))*고양시_Modal_split!N$5 * 0.01</f>
        <v>0.14551070545604497</v>
      </c>
      <c r="BA50" s="207">
        <f>INDEX($A$44:$H$56,MATCH($L50,$B$44:$B$56,0),MATCH($AO$43,$A$44:$H$44,0))*고양시_Modal_split!O$5 * 0.01</f>
        <v>1.3181558023665252</v>
      </c>
      <c r="BB50" s="214">
        <f>INDEX($A$44:$H$56,MATCH($L50,$B$44:$B$56,0),MATCH($AO$43,$A$44:$H$44,0))*고양시_Modal_split!P$5 * 0.01</f>
        <v>85.59453262120293</v>
      </c>
      <c r="BC50" s="213">
        <f>INDEX($A$44:$H$56,MATCH($L50,$B$44:$B$56,0),MATCH($BC$43,$A$44:$H$44,0))*고양시_Modal_split!C$6 * 0.01</f>
        <v>0</v>
      </c>
      <c r="BD50" s="207">
        <f>INDEX($A$44:$H$56,MATCH($L50,$B$44:$B$56,0),MATCH($BC$43,$A$44:$H$44,0))*고양시_Modal_split!D$6 * 0.01</f>
        <v>0.19221920668099851</v>
      </c>
      <c r="BE50" s="207">
        <f>INDEX($A$44:$H$56,MATCH($L50,$B$44:$B$56,0),MATCH($BC$43,$A$44:$H$44,0))*고양시_Modal_split!E$6 * 0.01</f>
        <v>9.9811929565063852E-4</v>
      </c>
      <c r="BF50" s="207">
        <f>INDEX($A$44:$H$56,MATCH($L50,$B$44:$B$56,0),MATCH($BC$43,$A$44:$H$44,0))*고양시_Modal_split!F$6 * 0.01</f>
        <v>2.8318733504506489E-3</v>
      </c>
      <c r="BG50" s="207">
        <f>INDEX($A$44:$H$56,MATCH($L50,$B$44:$B$56,0),MATCH($BC$43,$A$44:$H$44,0))*고양시_Modal_split!G$6 * 0.01</f>
        <v>0</v>
      </c>
      <c r="BH50" s="207">
        <f>INDEX($A$44:$H$56,MATCH($L50,$B$44:$B$56,0),MATCH($BC$43,$A$44:$H$44,0))*고양시_Modal_split!H$6 * 0.01</f>
        <v>1.2325612697453234E-2</v>
      </c>
      <c r="BI50" s="207">
        <f>INDEX($A$44:$H$56,MATCH($L50,$B$44:$B$56,0),MATCH($BC$43,$A$44:$H$44,0))*고양시_Modal_split!I$6 * 0.01</f>
        <v>8.2170751316354897E-3</v>
      </c>
      <c r="BJ50" s="207">
        <f>INDEX($A$44:$H$56,MATCH($L50,$B$44:$B$56,0),MATCH($BC$43,$A$44:$H$44,0))*고양시_Modal_split!J$6 * 0.01</f>
        <v>1.1466765861660821E-2</v>
      </c>
      <c r="BK50" s="207">
        <f>INDEX($A$44:$H$56,MATCH($L50,$B$44:$B$56,0),MATCH($BC$43,$A$44:$H$44,0))*고양시_Modal_split!K$6 * 0.01</f>
        <v>0</v>
      </c>
      <c r="BL50" s="207">
        <f>INDEX($A$44:$H$56,MATCH($L50,$B$44:$B$56,0),MATCH($BC$43,$A$44:$H$44,0))*고양시_Modal_split!L$6 * 0.01</f>
        <v>1.7641178248708961E-3</v>
      </c>
      <c r="BM50" s="207">
        <f>INDEX($A$44:$H$56,MATCH($L50,$B$44:$B$56,0),MATCH($BC$43,$A$44:$H$44,0))*고양시_Modal_split!M$6 * 0.01</f>
        <v>2.1122989745164674E-3</v>
      </c>
      <c r="BN50" s="207">
        <f>INDEX($A$44:$H$56,MATCH($L50,$B$44:$B$56,0),MATCH($BC$43,$A$44:$H$44,0))*고양시_Modal_split!N$6 * 0.01</f>
        <v>0</v>
      </c>
      <c r="BO50" s="207">
        <f>INDEX($A$44:$H$56,MATCH($L50,$B$44:$B$56,0),MATCH($BC$43,$A$44:$H$44,0))*고양시_Modal_split!O$6 * 0.01</f>
        <v>1.8569661314430484E-4</v>
      </c>
      <c r="BP50" s="214">
        <f>INDEX($A$44:$H$56,MATCH($L50,$B$44:$B$56,0),MATCH($BC$43,$A$44:$H$44,0))*고양시_Modal_split!P$6 * 0.01</f>
        <v>0.23212076643038104</v>
      </c>
      <c r="BQ50" s="213">
        <f>INDEX($A$44:$H$56,MATCH($L50,$B$44:$B$56,0),MATCH($BQ$43,$A$44:$H$44,0))*고양시_Modal_split!C$7 * 0.01</f>
        <v>0</v>
      </c>
      <c r="BR50" s="207">
        <f>INDEX($A$44:$H$56,MATCH($L50,$B$44:$B$56,0),MATCH($BQ$43,$A$44:$H$44,0))*고양시_Modal_split!D$7 * 0.01</f>
        <v>0.40302354939418988</v>
      </c>
      <c r="BS50" s="207">
        <f>INDEX($A$44:$H$56,MATCH($L50,$B$44:$B$56,0),MATCH($BQ$43,$A$44:$H$44,0))*고양시_Modal_split!E$7 * 0.01</f>
        <v>1.9664497596093792E-2</v>
      </c>
      <c r="BT50" s="207">
        <f>INDEX($A$44:$H$56,MATCH($L50,$B$44:$B$56,0),MATCH($BQ$43,$A$44:$H$44,0))*고양시_Modal_split!F$7 * 0.01</f>
        <v>6.5767550488608009E-3</v>
      </c>
      <c r="BU50" s="207">
        <f>INDEX($A$44:$H$56,MATCH($L50,$B$44:$B$56,0),MATCH($BQ$43,$A$44:$H$44,0))*고양시_Modal_split!G$7 * 0.01</f>
        <v>2.7622371205215362E-3</v>
      </c>
      <c r="BV50" s="207">
        <f>INDEX($A$44:$H$56,MATCH($L50,$B$44:$B$56,0),MATCH($BQ$43,$A$44:$H$44,0))*고양시_Modal_split!H$7 * 0.01</f>
        <v>3.6764060723131875E-2</v>
      </c>
      <c r="BW50" s="207">
        <f>INDEX($A$44:$H$56,MATCH($L50,$B$44:$B$56,0),MATCH($BQ$43,$A$44:$H$44,0))*고양시_Modal_split!I$7 * 0.01</f>
        <v>0.12278801676223117</v>
      </c>
      <c r="BX50" s="207">
        <f>INDEX($A$44:$H$56,MATCH($L50,$B$44:$B$56,0),MATCH($BQ$43,$A$44:$H$44,0))*고양시_Modal_split!J$7 * 0.01</f>
        <v>1.3153510097721602E-4</v>
      </c>
      <c r="BY50" s="207">
        <f>INDEX($A$44:$H$56,MATCH($L50,$B$44:$B$56,0),MATCH($BQ$43,$A$44:$H$44,0))*고양시_Modal_split!K$7 * 0.01</f>
        <v>5.0641013876228165E-2</v>
      </c>
      <c r="BZ50" s="207">
        <f>INDEX($A$44:$H$56,MATCH($L50,$B$44:$B$56,0),MATCH($BQ$43,$A$44:$H$44,0))*고양시_Modal_split!L$7 * 0.01</f>
        <v>4.6037285342025603E-4</v>
      </c>
      <c r="CA50" s="207">
        <f>INDEX($A$44:$H$56,MATCH($L50,$B$44:$B$56,0),MATCH($BQ$43,$A$44:$H$44,0))*고양시_Modal_split!M$7 * 0.01</f>
        <v>1.2298531941369697E-2</v>
      </c>
      <c r="CB50" s="207">
        <f>INDEX($A$44:$H$56,MATCH($L50,$B$44:$B$56,0),MATCH($BQ$43,$A$44:$H$44,0))*고양시_Modal_split!N$7 * 0.01</f>
        <v>2.5649344690557119E-3</v>
      </c>
      <c r="CC50" s="207">
        <f>INDEX($A$44:$H$56,MATCH($L50,$B$44:$B$56,0),MATCH($BQ$43,$A$44:$H$44,0))*고양시_Modal_split!O$7 * 0.01</f>
        <v>0</v>
      </c>
      <c r="CD50" s="214">
        <f>INDEX($A$44:$H$56,MATCH($L50,$B$44:$B$56,0),MATCH($BQ$43,$A$44:$H$44,0))*고양시_Modal_split!P$7 * 0.01</f>
        <v>0.65767550488608006</v>
      </c>
      <c r="CE50" s="218">
        <f t="shared" si="24"/>
        <v>588.55871093940561</v>
      </c>
      <c r="CF50" s="208">
        <f t="shared" si="7"/>
        <v>799.39693167845689</v>
      </c>
      <c r="CG50" s="208">
        <f t="shared" si="8"/>
        <v>172.62442075408339</v>
      </c>
      <c r="CH50" s="208">
        <f t="shared" si="9"/>
        <v>42.923791471703254</v>
      </c>
      <c r="CI50" s="208">
        <f t="shared" si="10"/>
        <v>228.9698798389272</v>
      </c>
      <c r="CJ50" s="208">
        <f t="shared" si="11"/>
        <v>0.13383889958403733</v>
      </c>
      <c r="CK50" s="208">
        <f t="shared" si="12"/>
        <v>76.606149197815355</v>
      </c>
      <c r="CL50" s="208">
        <f t="shared" si="13"/>
        <v>171.92270807112567</v>
      </c>
      <c r="CM50" s="208">
        <f t="shared" si="14"/>
        <v>0.44025572032962162</v>
      </c>
      <c r="CN50" s="208">
        <f t="shared" si="15"/>
        <v>98.899039211827557</v>
      </c>
      <c r="CO50" s="208">
        <f t="shared" si="16"/>
        <v>14.097098422318615</v>
      </c>
      <c r="CP50" s="208">
        <f t="shared" si="17"/>
        <v>48.672689741429984</v>
      </c>
      <c r="CQ50" s="208">
        <f t="shared" si="18"/>
        <v>22.620690960365167</v>
      </c>
      <c r="CR50" s="219">
        <f t="shared" si="19"/>
        <v>2265.8662049073723</v>
      </c>
      <c r="CS50" s="225">
        <f t="shared" si="25"/>
        <v>0</v>
      </c>
      <c r="CV50" s="265"/>
      <c r="CW50" s="266" t="s">
        <v>17</v>
      </c>
      <c r="CX50" s="267">
        <f>INDEX($M$43:$Z$56,MATCH($CW50,$L$43:$L$56,0),MATCH(CX$44,$M$44:$Z$44,0))/INDEX(고양시_재차인원!$D$4:$H$35,MATCH("고양시",고양시_재차인원!$B$4:$B$35,0),MATCH('A.일산테크노밸리(859991)_수정'!$CX$43,고양시_재차인원!$D$4:$H$4,0))</f>
        <v>104.27665161111941</v>
      </c>
      <c r="CY50" s="267">
        <f>INDEX($M$43:$Z$56,MATCH($CW50,$L$43:$L$56,0),MATCH(CY$44,$M$44:$Z$44,0))/INDEX(고양시_재차인원!$K$4:$O$20,MATCH("경기도",고양시_재차인원!$K$4:$K$20,0),MATCH('A.일산테크노밸리(859991)_수정'!CY$44,고양시_재차인원!$K$4:$O$4,0))</f>
        <v>8.6255829554047212E-4</v>
      </c>
      <c r="CZ50" s="267">
        <f>INDEX($M$43:$Z$56,MATCH($CW50,$L$43:$L$56,0),MATCH(CZ$44,$M$44:$Z$44,0))/INDEX(고양시_재차인원!$K$4:$O$20,MATCH("경기도",고양시_재차인원!$K$4:$K$20,0),MATCH('A.일산테크노밸리(859991)_수정'!CZ$44,고양시_재차인원!$K$4:$O$4,0))</f>
        <v>0.23979120616025124</v>
      </c>
      <c r="DA50" s="267">
        <f>INDEX($M$43:$Z$56,MATCH($CW50,$L$43:$L$56,0),MATCH(DA$44,$M$44:$Z$44,0))/INDEX(고양시_재차인원!$K$4:$O$20,MATCH("경기도",고양시_재차인원!$K$4:$K$20,0),MATCH('A.일산테크노밸리(859991)_수정'!DA$44,고양시_재차인원!$K$4:$O$4,0))</f>
        <v>4.9997214034935187</v>
      </c>
      <c r="DB50" s="268">
        <f>INDEX($AA$43:$AN$56,MATCH($CW50,$L$43:$L$56,0),MATCH(DB$44,$AA$44:$AN$44,0))/INDEX(고양시_재차인원!$D$4:$H$35,MATCH("고양시",고양시_재차인원!$B$4:$B$35,0),MATCH('A.일산테크노밸리(859991)_수정'!$DB$43,고양시_재차인원!$D$4:$H$4,0))</f>
        <v>439.21146497383722</v>
      </c>
      <c r="DC50" s="267">
        <f>INDEX($AA$43:$AN$56,MATCH($CW50,$L$43:$L$56,0),MATCH(DC$44,$AA$44:$AN$44,0))/INDEX(고양시_재차인원!$K$4:$O$20,MATCH("경기도",고양시_재차인원!$K$4:$K$20,0),MATCH('A.일산테크노밸리(859991)_수정'!DC$44,고양시_재차인원!$K$4:$O$4,0))</f>
        <v>0</v>
      </c>
      <c r="DD50" s="267">
        <f>INDEX($AA$43:$AN$56,MATCH($CW50,$L$43:$L$56,0),MATCH(DD$44,$AA$44:$AN$44,0))/INDEX(고양시_재차인원!$K$4:$O$20,MATCH("경기도",고양시_재차인원!$K$4:$K$20,0),MATCH('A.일산테크노밸리(859991)_수정'!DD$44,고양시_재차인원!$K$4:$O$4,0))</f>
        <v>2.3341641794706676</v>
      </c>
      <c r="DE50" s="267">
        <f>INDEX($AA$43:$AN$56,MATCH($CW50,$L$43:$L$56,0),MATCH(DE$44,$AA$44:$AN$44,0))/INDEX(고양시_재차인원!$K$4:$O$20,MATCH("경기도",고양시_재차인원!$K$4:$K$20,0),MATCH('A.일산테크노밸리(859991)_수정'!DE$44,고양시_재차인원!$K$4:$O$4,0))</f>
        <v>59.476381356045529</v>
      </c>
      <c r="DF50" s="268">
        <f>INDEX($AO$43:$BB$56,MATCH($CW50,$L$43:$L$56,0),MATCH(DF$44,$AO$44:$BB$44,0))/INDEX(고양시_재차인원!$D$4:$H$35,MATCH("고양시",고양시_재차인원!$B$4:$B$35,0),MATCH('A.일산테크노밸리(859991)_수정'!$DF$43,고양시_재차인원!$D$4:$H$4,0))</f>
        <v>48.248979619090385</v>
      </c>
      <c r="DG50" s="267">
        <f>INDEX($AO$43:$BB$56,MATCH($CW50,$L$43:$L$56,0),MATCH(DG$44,$AO$44:$BB$44,0))/INDEX(고양시_재차인원!$K$4:$O$20,MATCH("경기도",고양시_재차인원!$K$4:$K$20,0),MATCH('A.일산테크노밸리(859991)_수정'!DG$44,고양시_재차인원!$K$4:$O$4,0))</f>
        <v>2.0811452877680463E-3</v>
      </c>
      <c r="DH50" s="267">
        <f>INDEX($AO$43:$BB$56,MATCH($CW50,$L$43:$L$56,0),MATCH(DH$44,$AO$44:$BB$44,0))/INDEX(고양시_재차인원!$K$4:$O$20,MATCH("경기도",고양시_재차인원!$K$4:$K$20,0),MATCH('A.일산테크노밸리(859991)_수정'!DH$44,고양시_재차인원!$K$4:$O$4,0))</f>
        <v>8.2353892101678414E-2</v>
      </c>
      <c r="DI50" s="267">
        <f>INDEX($AO$43:$BB$56,MATCH($CW50,$L$43:$L$56,0),MATCH(DI$44,$AO$44:$BB$44,0))/INDEX(고양시_재차인원!$K$4:$O$20,MATCH("경기도",고양시_재차인원!$K$4:$K$20,0),MATCH('A.일산테크노밸리(859991)_수정'!DI$44,고양시_재차인원!$K$4:$O$4,0))</f>
        <v>1.4551070545604496</v>
      </c>
      <c r="DJ50" s="268">
        <f>INDEX($BC$43:$BP$56,MATCH($CW50,$L$43:$L$56,0),MATCH(DJ$44,$BC$44:$BP$44,0))/INDEX(고양시_재차인원!$D$4:$H$35,MATCH("고양시",고양시_재차인원!$B$4:$B$35,0),MATCH('A.일산테크노밸리(859991)_수정'!$DJ$43,고양시_재차인원!$D$4:$H$4,0))</f>
        <v>0.14133765197132242</v>
      </c>
      <c r="DK50" s="267">
        <f>INDEX($BC$43:$BP$56,MATCH($CW50,$L$43:$L$56,0),MATCH(DK$44,$BC$44:$BP$44,0))/INDEX(고양시_재차인원!$K$4:$O$20,MATCH("경기도",고양시_재차인원!$K$4:$K$20,0),MATCH('A.일산테크노밸리(859991)_수정'!DK$44,고양시_재차인원!$K$4:$O$4,0))</f>
        <v>4.2812131634085564E-4</v>
      </c>
      <c r="DL50" s="267">
        <f>INDEX($BC$43:$BP$56,MATCH($CW50,$L$43:$L$56,0),MATCH(DL$44,$BC$44:$BP$44,0))/INDEX(고양시_재차인원!$K$4:$O$20,MATCH("경기도",고양시_재차인원!$K$4:$K$20,0),MATCH('A.일산테크노밸리(859991)_수정'!DL$44,고양시_재차인원!$K$4:$O$4,0))</f>
        <v>2.854142108939038E-4</v>
      </c>
      <c r="DM50" s="267">
        <f>INDEX($BC$43:$BP$56,MATCH($CW50,$L$43:$L$56,0),MATCH(DM$44,$BC$44:$BP$44,0))/INDEX(고양시_재차인원!$K$4:$O$20,MATCH("경기도",고양시_재차인원!$K$4:$K$20,0),MATCH('A.일산테크노밸리(859991)_수정'!DM$44,고양시_재차인원!$K$4:$O$4,0))</f>
        <v>1.1760785499139307E-3</v>
      </c>
      <c r="DN50" s="268">
        <f>INDEX($BQ$43:$CD$56,MATCH($CW50,$L$43:$L$56,0),MATCH(DN$44,$BQ$44:$CD$44,0))/INDEX(고양시_재차인원!$D$4:$H$35,MATCH("고양시",고양시_재차인원!$B$4:$B$35,0),MATCH('A.일산테크노밸리(859991)_수정'!$DN$43,고양시_재차인원!$D$4:$H$4,0))</f>
        <v>0.31985995983665866</v>
      </c>
      <c r="DO50" s="267">
        <f>INDEX($BQ$43:$CD$56,MATCH($CW50,$L$43:$L$56,0),MATCH(DO$44,$BQ$44:$CD$44,0))/INDEX(고양시_재차인원!$K$4:$O$20,MATCH("경기도",고양시_재차인원!$K$4:$K$20,0),MATCH('A.일산테크노밸리(859991)_수정'!DO$44,고양시_재차인원!$K$4:$O$4,0))</f>
        <v>1.2769732797197595E-3</v>
      </c>
      <c r="DP50" s="267">
        <f>INDEX($BQ$43:$CD$56,MATCH($CW50,$L$43:$L$56,0),MATCH(DP$44,$BQ$44:$CD$44,0))/INDEX(고양시_재차인원!$K$4:$O$20,MATCH("경기도",고양시_재차인원!$K$4:$K$20,0),MATCH('A.일산테크노밸리(859991)_수정'!DP$44,고양시_재차인원!$K$4:$O$4,0))</f>
        <v>4.2649536909423816E-3</v>
      </c>
      <c r="DQ50" s="267">
        <f>INDEX($BQ$43:$CD$56,MATCH($CW50,$L$43:$L$56,0),MATCH(DQ$44,$BQ$44:$CD$44,0))/INDEX(고양시_재차인원!$K$4:$O$20,MATCH("경기도",고양시_재차인원!$K$4:$K$20,0),MATCH('A.일산테크노밸리(859991)_수정'!DQ$44,고양시_재차인원!$K$4:$O$4,0))</f>
        <v>3.0691523561350402E-4</v>
      </c>
      <c r="DR50" s="269">
        <f t="shared" si="26"/>
        <v>592.19829381585498</v>
      </c>
      <c r="DS50" s="270">
        <f t="shared" si="20"/>
        <v>4.6487981793691333E-3</v>
      </c>
      <c r="DT50" s="270">
        <f t="shared" si="21"/>
        <v>2.6608596456344333</v>
      </c>
      <c r="DU50" s="270">
        <f t="shared" si="22"/>
        <v>65.932692807885019</v>
      </c>
      <c r="DW50" s="278"/>
      <c r="DX50" s="278" t="s">
        <v>593</v>
      </c>
      <c r="DY50" s="281">
        <f t="shared" si="27"/>
        <v>658.13098662374</v>
      </c>
      <c r="DZ50" s="281">
        <f t="shared" si="28"/>
        <v>2.6655084438138026</v>
      </c>
      <c r="EC50" s="412" t="s">
        <v>15</v>
      </c>
      <c r="ED50" s="412" t="s">
        <v>570</v>
      </c>
      <c r="EE50" s="412">
        <v>24085.599100000003</v>
      </c>
      <c r="EF50" s="412">
        <v>0.11186292027724311</v>
      </c>
      <c r="EG50" s="413">
        <v>859006</v>
      </c>
      <c r="EH50" s="414">
        <f t="shared" si="29"/>
        <v>772.96815170093498</v>
      </c>
      <c r="EI50" s="415">
        <f t="shared" si="30"/>
        <v>3.1306125635076882</v>
      </c>
      <c r="EJ50" s="402">
        <v>0</v>
      </c>
      <c r="EM50" s="278" t="s">
        <v>15</v>
      </c>
      <c r="EN50" s="278" t="s">
        <v>570</v>
      </c>
      <c r="EO50" s="278">
        <v>24085.599100000003</v>
      </c>
      <c r="EP50" s="278">
        <v>0.11186292027724311</v>
      </c>
      <c r="EQ50" s="289">
        <v>859006</v>
      </c>
      <c r="ER50" s="290">
        <f t="shared" si="31"/>
        <v>772.96815170093498</v>
      </c>
      <c r="ES50" s="291">
        <f t="shared" si="23"/>
        <v>3.1306125635076882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 t="s">
        <v>491</v>
      </c>
      <c r="B51" s="203" t="s">
        <v>484</v>
      </c>
      <c r="C51" s="400">
        <f>'A.일산테크노밸리(859991)_수정'!$P34*KTDB_TripDistribution_2050!L$12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73.647952494685953</v>
      </c>
      <c r="D51" s="400">
        <f>'A.일산테크노밸리(859991)_수정'!$P34*KTDB_TripDistribution_2050!M$12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572.69629985547158</v>
      </c>
      <c r="E51" s="400">
        <f>'A.일산테크노밸리(859991)_수정'!$P34*KTDB_TripDistribution_2050!N$12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25.384965710312049</v>
      </c>
      <c r="F51" s="400">
        <f>'A.일산테크노밸리(859991)_수정'!$P34*KTDB_TripDistribution_2050!O$12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6.884058497711748E-2</v>
      </c>
      <c r="G51" s="400">
        <f>'A.일산테크노밸리(859991)_수정'!$P34*KTDB_TripDistribution_2050!P$12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0.19504832410183298</v>
      </c>
      <c r="H51" s="400">
        <f>'A.일산테크노밸리(859991)_수정'!$P34*KTDB_TripDistribution_2050!Q$12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671.99310696954853</v>
      </c>
      <c r="J51" s="230">
        <f t="shared" si="6"/>
        <v>671.99310696954842</v>
      </c>
      <c r="K51" s="206" t="s">
        <v>433</v>
      </c>
      <c r="L51" s="210" t="s">
        <v>485</v>
      </c>
      <c r="M51" s="213">
        <f>INDEX($A$44:$H$56,MATCH($L51,$B$44:$B$56,0),MATCH($M$43,$A$44:$H$44,0))*고양시_Modal_split!C$3 * 0.01</f>
        <v>0.20621426698512063</v>
      </c>
      <c r="N51" s="207">
        <f>INDEX($A$44:$H$56,MATCH($L51,$B$44:$B$56,0),MATCH($M$43,$A$44:$H$44,0))*고양시_Modal_split!D$3 * 0.01</f>
        <v>34.636632058250804</v>
      </c>
      <c r="O51" s="207">
        <f>INDEX($A$44:$H$56,MATCH($L51,$B$44:$B$56,0),MATCH($M$43,$A$44:$H$44,0))*고양시_Modal_split!E$3 * 0.01</f>
        <v>4.1905684969476305</v>
      </c>
      <c r="P51" s="207">
        <f>INDEX($A$44:$H$56,MATCH($L51,$B$44:$B$56,0),MATCH($M$43,$A$44:$H$44,0))*고양시_Modal_split!F$3 * 0.01</f>
        <v>6.753517243762702</v>
      </c>
      <c r="Q51" s="207">
        <f>INDEX($A$44:$H$56,MATCH($L51,$B$44:$B$56,0),MATCH($M$43,$A$44:$H$44,0))*고양시_Modal_split!G$3 * 0.01</f>
        <v>0.67756116295111068</v>
      </c>
      <c r="R51" s="207">
        <f>INDEX($A$44:$H$56,MATCH($L51,$B$44:$B$56,0),MATCH($M$43,$A$44:$H$44,0))*고양시_Modal_split!H$3 * 0.01</f>
        <v>7.3647952494685955E-3</v>
      </c>
      <c r="S51" s="207">
        <f>INDEX($A$44:$H$56,MATCH($L51,$B$44:$B$56,0),MATCH($M$43,$A$44:$H$44,0))*고양시_Modal_split!I$3 * 0.01</f>
        <v>2.0474130793522693</v>
      </c>
      <c r="T51" s="207">
        <f>INDEX($A$44:$H$56,MATCH($L51,$B$44:$B$56,0),MATCH($M$43,$A$44:$H$44,0))*고양시_Modal_split!J$3 * 0.01</f>
        <v>22.418436739382404</v>
      </c>
      <c r="U51" s="207">
        <f>INDEX($A$44:$H$56,MATCH($L51,$B$44:$B$56,0),MATCH($M$43,$A$44:$H$44,0))*고양시_Modal_split!K$3 * 0.01</f>
        <v>0.11047192874202892</v>
      </c>
      <c r="V51" s="207">
        <f>INDEX($A$44:$H$56,MATCH($L51,$B$44:$B$56,0),MATCH($M$43,$A$44:$H$44,0))*고양시_Modal_split!L$3 * 0.01</f>
        <v>2.224168165339516</v>
      </c>
      <c r="W51" s="207">
        <f>INDEX($A$44:$H$56,MATCH($L51,$B$44:$B$56,0),MATCH($M$43,$A$44:$H$44,0))*고양시_Modal_split!M$3 * 0.01</f>
        <v>0.16939029073777767</v>
      </c>
      <c r="X51" s="207">
        <f>INDEX($A$44:$H$56,MATCH($L51,$B$44:$B$56,0),MATCH($M$43,$A$44:$H$44,0))*고양시_Modal_split!N$3 * 0.01</f>
        <v>7.3647952494685961E-2</v>
      </c>
      <c r="Y51" s="207">
        <f>INDEX($A$44:$H$56,MATCH($L51,$B$44:$B$56,0),MATCH($M$43,$A$44:$H$44,0))*고양시_Modal_split!O$3 * 0.01</f>
        <v>0.13256631449043471</v>
      </c>
      <c r="Z51" s="214">
        <f>INDEX($A$44:$H$56,MATCH($L51,$B$44:$B$56,0),MATCH($M$43,$A$44:$H$44,0))*고양시_Modal_split!P$3 * 0.01</f>
        <v>73.647952494685953</v>
      </c>
      <c r="AA51" s="213">
        <f>INDEX($A$44:$H$56,MATCH($L51,$B$44:$B$56,0),MATCH($AA$43,$A$44:$H$44,0))*고양시_Modal_split!C$4 * 0.01</f>
        <v>174.32875367600556</v>
      </c>
      <c r="AB51" s="207">
        <f>INDEX($A$44:$H$56,MATCH($L51,$B$44:$B$56,0),MATCH($AA$43,$A$44:$H$44,0))*고양시_Modal_split!D$4 * 0.01</f>
        <v>183.66370336364974</v>
      </c>
      <c r="AC51" s="207">
        <f>INDEX($A$44:$H$56,MATCH($L51,$B$44:$B$56,0),MATCH($AA$43,$A$44:$H$44,0))*고양시_Modal_split!E$4 * 0.01</f>
        <v>44.498502498770144</v>
      </c>
      <c r="AD51" s="207">
        <f>INDEX($A$44:$H$56,MATCH($L51,$B$44:$B$56,0),MATCH($AA$43,$A$44:$H$44,0))*고양시_Modal_split!F$4 * 0.01</f>
        <v>5.4406148486269794</v>
      </c>
      <c r="AE51" s="207">
        <f>INDEX($A$44:$H$56,MATCH($L51,$B$44:$B$56,0),MATCH($AA$43,$A$44:$H$44,0))*고양시_Modal_split!G$4 * 0.01</f>
        <v>67.062736713075722</v>
      </c>
      <c r="AF51" s="207">
        <f>INDEX($A$44:$H$56,MATCH($L51,$B$44:$B$56,0),MATCH($AA$43,$A$44:$H$44,0))*고양시_Modal_split!H$4 * 0.01</f>
        <v>0</v>
      </c>
      <c r="AG51" s="207">
        <f>INDEX($A$44:$H$56,MATCH($L51,$B$44:$B$56,0),MATCH($AA$43,$A$44:$H$44,0))*고양시_Modal_split!I$4 * 0.01</f>
        <v>19.929831234970408</v>
      </c>
      <c r="AH51" s="207">
        <f>INDEX($A$44:$H$56,MATCH($L51,$B$44:$B$56,0),MATCH($AA$43,$A$44:$H$44,0))*고양시_Modal_split!J$4 * 0.01</f>
        <v>26.973995723192711</v>
      </c>
      <c r="AI51" s="207">
        <f>INDEX($A$44:$H$56,MATCH($L51,$B$44:$B$56,0),MATCH($AA$43,$A$44:$H$44,0))*고양시_Modal_split!K$4 * 0.01</f>
        <v>0</v>
      </c>
      <c r="AJ51" s="207">
        <f>INDEX($A$44:$H$56,MATCH($L51,$B$44:$B$56,0),MATCH($AA$43,$A$44:$H$44,0))*고양시_Modal_split!L$4 * 0.01</f>
        <v>26.45856905332279</v>
      </c>
      <c r="AK51" s="207">
        <f>INDEX($A$44:$H$56,MATCH($L51,$B$44:$B$56,0),MATCH($AA$43,$A$44:$H$44,0))*고양시_Modal_split!M$4 * 0.01</f>
        <v>3.8370652090316599</v>
      </c>
      <c r="AL51" s="207">
        <f>INDEX($A$44:$H$56,MATCH($L51,$B$44:$B$56,0),MATCH($AA$43,$A$44:$H$44,0))*고양시_Modal_split!N$4 * 0.01</f>
        <v>14.317407496386791</v>
      </c>
      <c r="AM51" s="207">
        <f>INDEX($A$44:$H$56,MATCH($L51,$B$44:$B$56,0),MATCH($AA$43,$A$44:$H$44,0))*고양시_Modal_split!O$4 * 0.01</f>
        <v>6.1851200384390941</v>
      </c>
      <c r="AN51" s="214">
        <f>INDEX($A$44:$H$56,MATCH($L51,$B$44:$B$56,0),MATCH($AA$43,$A$44:$H$44,0))*고양시_Modal_split!P$4 * 0.01</f>
        <v>572.69629985547158</v>
      </c>
      <c r="AO51" s="213">
        <f>INDEX($A$44:$H$56,MATCH($L51,$B$44:$B$56,0),MATCH($AO$43,$A$44:$H$44,0))*고양시_Modal_split!C$5 * 0.01</f>
        <v>1.5230979426187228E-2</v>
      </c>
      <c r="AP51" s="207">
        <f>INDEX($A$44:$H$56,MATCH($L51,$B$44:$B$56,0),MATCH($AO$43,$A$44:$H$44,0))*고양시_Modal_split!D$5 * 0.01</f>
        <v>18.602102872516667</v>
      </c>
      <c r="AQ51" s="207">
        <f>INDEX($A$44:$H$56,MATCH($L51,$B$44:$B$56,0),MATCH($AO$43,$A$44:$H$44,0))*고양시_Modal_split!E$5 * 0.01</f>
        <v>2.5004191224657366</v>
      </c>
      <c r="AR51" s="207">
        <f>INDEX($A$44:$H$56,MATCH($L51,$B$44:$B$56,0),MATCH($AO$43,$A$44:$H$44,0))*고양시_Modal_split!F$5 * 0.01</f>
        <v>0.53308427991655305</v>
      </c>
      <c r="AS51" s="207">
        <f>INDEX($A$44:$H$56,MATCH($L51,$B$44:$B$56,0),MATCH($AO$43,$A$44:$H$44,0))*고양시_Modal_split!G$5 * 0.01</f>
        <v>0.16500227711702831</v>
      </c>
      <c r="AT51" s="207">
        <f>INDEX($A$44:$H$56,MATCH($L51,$B$44:$B$56,0),MATCH($AO$43,$A$44:$H$44,0))*고양시_Modal_split!H$5 * 0.01</f>
        <v>1.7769475997218433E-2</v>
      </c>
      <c r="AU51" s="207">
        <f>INDEX($A$44:$H$56,MATCH($L51,$B$44:$B$56,0),MATCH($AO$43,$A$44:$H$44,0))*고양시_Modal_split!I$5 * 0.01</f>
        <v>0.7031635501756438</v>
      </c>
      <c r="AV51" s="207">
        <f>INDEX($A$44:$H$56,MATCH($L51,$B$44:$B$56,0),MATCH($AO$43,$A$44:$H$44,0))*고양시_Modal_split!J$5 * 0.01</f>
        <v>1.5916373500365657</v>
      </c>
      <c r="AW51" s="207">
        <f>INDEX($A$44:$H$56,MATCH($L51,$B$44:$B$56,0),MATCH($AO$43,$A$44:$H$44,0))*고양시_Modal_split!K$5 * 0.01</f>
        <v>5.0769931420624097E-3</v>
      </c>
      <c r="AX51" s="207">
        <f>INDEX($A$44:$H$56,MATCH($L51,$B$44:$B$56,0),MATCH($AO$43,$A$44:$H$44,0))*고양시_Modal_split!L$5 * 0.01</f>
        <v>0.64731662561295722</v>
      </c>
      <c r="AY51" s="207">
        <f>INDEX($A$44:$H$56,MATCH($L51,$B$44:$B$56,0),MATCH($AO$43,$A$44:$H$44,0))*고양시_Modal_split!M$5 * 0.01</f>
        <v>0.17007927025909073</v>
      </c>
      <c r="AZ51" s="207">
        <f>INDEX($A$44:$H$56,MATCH($L51,$B$44:$B$56,0),MATCH($AO$43,$A$44:$H$44,0))*고양시_Modal_split!N$5 * 0.01</f>
        <v>4.3154441707530473E-2</v>
      </c>
      <c r="BA51" s="207">
        <f>INDEX($A$44:$H$56,MATCH($L51,$B$44:$B$56,0),MATCH($AO$43,$A$44:$H$44,0))*고양시_Modal_split!O$5 * 0.01</f>
        <v>0.39092847193880559</v>
      </c>
      <c r="BB51" s="214">
        <f>INDEX($A$44:$H$56,MATCH($L51,$B$44:$B$56,0),MATCH($AO$43,$A$44:$H$44,0))*고양시_Modal_split!P$5 * 0.01</f>
        <v>25.384965710312045</v>
      </c>
      <c r="BC51" s="213">
        <f>INDEX($A$44:$H$56,MATCH($L51,$B$44:$B$56,0),MATCH($BC$43,$A$44:$H$44,0))*고양시_Modal_split!C$6 * 0.01</f>
        <v>0</v>
      </c>
      <c r="BD51" s="207">
        <f>INDEX($A$44:$H$56,MATCH($L51,$B$44:$B$56,0),MATCH($BC$43,$A$44:$H$44,0))*고양시_Modal_split!D$6 * 0.01</f>
        <v>5.7006888419550983E-2</v>
      </c>
      <c r="BE51" s="207">
        <f>INDEX($A$44:$H$56,MATCH($L51,$B$44:$B$56,0),MATCH($BC$43,$A$44:$H$44,0))*고양시_Modal_split!E$6 * 0.01</f>
        <v>2.9601451540160517E-4</v>
      </c>
      <c r="BF51" s="207">
        <f>INDEX($A$44:$H$56,MATCH($L51,$B$44:$B$56,0),MATCH($BC$43,$A$44:$H$44,0))*고양시_Modal_split!F$6 * 0.01</f>
        <v>8.3985513672083336E-4</v>
      </c>
      <c r="BG51" s="207">
        <f>INDEX($A$44:$H$56,MATCH($L51,$B$44:$B$56,0),MATCH($BC$43,$A$44:$H$44,0))*고양시_Modal_split!G$6 * 0.01</f>
        <v>0</v>
      </c>
      <c r="BH51" s="207">
        <f>INDEX($A$44:$H$56,MATCH($L51,$B$44:$B$56,0),MATCH($BC$43,$A$44:$H$44,0))*고양시_Modal_split!H$6 * 0.01</f>
        <v>3.6554350622849388E-3</v>
      </c>
      <c r="BI51" s="207">
        <f>INDEX($A$44:$H$56,MATCH($L51,$B$44:$B$56,0),MATCH($BC$43,$A$44:$H$44,0))*고양시_Modal_split!I$6 * 0.01</f>
        <v>2.4369567081899586E-3</v>
      </c>
      <c r="BJ51" s="207">
        <f>INDEX($A$44:$H$56,MATCH($L51,$B$44:$B$56,0),MATCH($BC$43,$A$44:$H$44,0))*고양시_Modal_split!J$6 * 0.01</f>
        <v>3.4007248978696033E-3</v>
      </c>
      <c r="BK51" s="207">
        <f>INDEX($A$44:$H$56,MATCH($L51,$B$44:$B$56,0),MATCH($BC$43,$A$44:$H$44,0))*고양시_Modal_split!K$6 * 0.01</f>
        <v>0</v>
      </c>
      <c r="BL51" s="207">
        <f>INDEX($A$44:$H$56,MATCH($L51,$B$44:$B$56,0),MATCH($BC$43,$A$44:$H$44,0))*고양시_Modal_split!L$6 * 0.01</f>
        <v>5.231884458260929E-4</v>
      </c>
      <c r="BM51" s="207">
        <f>INDEX($A$44:$H$56,MATCH($L51,$B$44:$B$56,0),MATCH($BC$43,$A$44:$H$44,0))*고양시_Modal_split!M$6 * 0.01</f>
        <v>6.2644932329176907E-4</v>
      </c>
      <c r="BN51" s="207">
        <f>INDEX($A$44:$H$56,MATCH($L51,$B$44:$B$56,0),MATCH($BC$43,$A$44:$H$44,0))*고양시_Modal_split!N$6 * 0.01</f>
        <v>0</v>
      </c>
      <c r="BO51" s="207">
        <f>INDEX($A$44:$H$56,MATCH($L51,$B$44:$B$56,0),MATCH($BC$43,$A$44:$H$44,0))*고양시_Modal_split!O$6 * 0.01</f>
        <v>5.5072467981693982E-5</v>
      </c>
      <c r="BP51" s="214">
        <f>INDEX($A$44:$H$56,MATCH($L51,$B$44:$B$56,0),MATCH($BC$43,$A$44:$H$44,0))*고양시_Modal_split!P$6 * 0.01</f>
        <v>6.884058497711748E-2</v>
      </c>
      <c r="BQ51" s="213">
        <f>INDEX($A$44:$H$56,MATCH($L51,$B$44:$B$56,0),MATCH($BQ$43,$A$44:$H$44,0))*고양시_Modal_split!C$7 * 0.01</f>
        <v>0</v>
      </c>
      <c r="BR51" s="207">
        <f>INDEX($A$44:$H$56,MATCH($L51,$B$44:$B$56,0),MATCH($BQ$43,$A$44:$H$44,0))*고양시_Modal_split!D$7 * 0.01</f>
        <v>0.11952561300960327</v>
      </c>
      <c r="BS51" s="207">
        <f>INDEX($A$44:$H$56,MATCH($L51,$B$44:$B$56,0),MATCH($BQ$43,$A$44:$H$44,0))*고양시_Modal_split!E$7 * 0.01</f>
        <v>5.8319448906448057E-3</v>
      </c>
      <c r="BT51" s="207">
        <f>INDEX($A$44:$H$56,MATCH($L51,$B$44:$B$56,0),MATCH($BQ$43,$A$44:$H$44,0))*고양시_Modal_split!F$7 * 0.01</f>
        <v>1.9504832410183299E-3</v>
      </c>
      <c r="BU51" s="207">
        <f>INDEX($A$44:$H$56,MATCH($L51,$B$44:$B$56,0),MATCH($BQ$43,$A$44:$H$44,0))*고양시_Modal_split!G$7 * 0.01</f>
        <v>8.1920296122769856E-4</v>
      </c>
      <c r="BV51" s="207">
        <f>INDEX($A$44:$H$56,MATCH($L51,$B$44:$B$56,0),MATCH($BQ$43,$A$44:$H$44,0))*고양시_Modal_split!H$7 * 0.01</f>
        <v>1.0903201317292464E-2</v>
      </c>
      <c r="BW51" s="207">
        <f>INDEX($A$44:$H$56,MATCH($L51,$B$44:$B$56,0),MATCH($BQ$43,$A$44:$H$44,0))*고양시_Modal_split!I$7 * 0.01</f>
        <v>3.6415522109812221E-2</v>
      </c>
      <c r="BX51" s="207">
        <f>INDEX($A$44:$H$56,MATCH($L51,$B$44:$B$56,0),MATCH($BQ$43,$A$44:$H$44,0))*고양시_Modal_split!J$7 * 0.01</f>
        <v>3.9009664820366597E-5</v>
      </c>
      <c r="BY51" s="207">
        <f>INDEX($A$44:$H$56,MATCH($L51,$B$44:$B$56,0),MATCH($BQ$43,$A$44:$H$44,0))*고양시_Modal_split!K$7 * 0.01</f>
        <v>1.5018720955841142E-2</v>
      </c>
      <c r="BZ51" s="207">
        <f>INDEX($A$44:$H$56,MATCH($L51,$B$44:$B$56,0),MATCH($BQ$43,$A$44:$H$44,0))*고양시_Modal_split!L$7 * 0.01</f>
        <v>1.3653382687128308E-4</v>
      </c>
      <c r="CA51" s="207">
        <f>INDEX($A$44:$H$56,MATCH($L51,$B$44:$B$56,0),MATCH($BQ$43,$A$44:$H$44,0))*고양시_Modal_split!M$7 * 0.01</f>
        <v>3.6474036607042769E-3</v>
      </c>
      <c r="CB51" s="207">
        <f>INDEX($A$44:$H$56,MATCH($L51,$B$44:$B$56,0),MATCH($BQ$43,$A$44:$H$44,0))*고양시_Modal_split!N$7 * 0.01</f>
        <v>7.6068846399714857E-4</v>
      </c>
      <c r="CC51" s="207">
        <f>INDEX($A$44:$H$56,MATCH($L51,$B$44:$B$56,0),MATCH($BQ$43,$A$44:$H$44,0))*고양시_Modal_split!O$7 * 0.01</f>
        <v>0</v>
      </c>
      <c r="CD51" s="214">
        <f>INDEX($A$44:$H$56,MATCH($L51,$B$44:$B$56,0),MATCH($BQ$43,$A$44:$H$44,0))*고양시_Modal_split!P$7 * 0.01</f>
        <v>0.19504832410183298</v>
      </c>
      <c r="CE51" s="218">
        <f t="shared" si="24"/>
        <v>174.55019892241685</v>
      </c>
      <c r="CF51" s="208">
        <f t="shared" si="7"/>
        <v>237.07897079584637</v>
      </c>
      <c r="CG51" s="208">
        <f t="shared" si="8"/>
        <v>51.19561807758955</v>
      </c>
      <c r="CH51" s="208">
        <f t="shared" si="9"/>
        <v>12.730006710683973</v>
      </c>
      <c r="CI51" s="208">
        <f t="shared" si="10"/>
        <v>67.90611935610508</v>
      </c>
      <c r="CJ51" s="208">
        <f t="shared" si="11"/>
        <v>3.9692907626264429E-2</v>
      </c>
      <c r="CK51" s="208">
        <f t="shared" si="12"/>
        <v>22.719260343316325</v>
      </c>
      <c r="CL51" s="208">
        <f t="shared" si="13"/>
        <v>50.987509547174369</v>
      </c>
      <c r="CM51" s="208">
        <f t="shared" si="14"/>
        <v>0.13056764283993247</v>
      </c>
      <c r="CN51" s="208">
        <f t="shared" si="15"/>
        <v>29.330713566547963</v>
      </c>
      <c r="CO51" s="208">
        <f t="shared" si="16"/>
        <v>4.1808086230125241</v>
      </c>
      <c r="CP51" s="208">
        <f t="shared" si="17"/>
        <v>14.434970579053003</v>
      </c>
      <c r="CQ51" s="208">
        <f t="shared" si="18"/>
        <v>6.7086698973363159</v>
      </c>
      <c r="CR51" s="219">
        <f t="shared" si="19"/>
        <v>671.99310696954842</v>
      </c>
      <c r="CS51" s="225">
        <f t="shared" si="25"/>
        <v>0</v>
      </c>
      <c r="CV51" s="265" t="s">
        <v>433</v>
      </c>
      <c r="CW51" s="271" t="s">
        <v>484</v>
      </c>
      <c r="CX51" s="267">
        <f>INDEX($M$43:$Z$56,MATCH($CW51,$L$43:$L$56,0),MATCH(CX$44,$M$44:$Z$44,0))/INDEX(고양시_재차인원!$D$4:$H$35,MATCH("고양시",고양시_재차인원!$B$4:$B$35,0),MATCH('A.일산테크노밸리(859991)_수정'!$CX$43,고양시_재차인원!$D$4:$H$4,0))</f>
        <v>30.92556433772393</v>
      </c>
      <c r="CY51" s="267">
        <f>INDEX($M$43:$Z$56,MATCH($CW51,$L$43:$L$56,0),MATCH(CY$44,$M$44:$Z$44,0))/INDEX(고양시_재차인원!$K$4:$O$20,MATCH("경기도",고양시_재차인원!$K$4:$K$20,0),MATCH('A.일산테크노밸리(859991)_수정'!CY$44,고양시_재차인원!$K$4:$O$4,0))</f>
        <v>2.5581088049560945E-4</v>
      </c>
      <c r="CZ51" s="267">
        <f>INDEX($M$43:$Z$56,MATCH($CW51,$L$43:$L$56,0),MATCH(CZ$44,$M$44:$Z$44,0))/INDEX(고양시_재차인원!$K$4:$O$20,MATCH("경기도",고양시_재차인원!$K$4:$K$20,0),MATCH('A.일산테크노밸리(859991)_수정'!CZ$44,고양시_재차인원!$K$4:$O$4,0))</f>
        <v>7.1115424777779421E-2</v>
      </c>
      <c r="DA51" s="267">
        <f>INDEX($M$43:$Z$56,MATCH($CW51,$L$43:$L$56,0),MATCH(DA$44,$M$44:$Z$44,0))/INDEX(고양시_재차인원!$K$4:$O$20,MATCH("경기도",고양시_재차인원!$K$4:$K$20,0),MATCH('A.일산테크노밸리(859991)_수정'!DA$44,고양시_재차인원!$K$4:$O$4,0))</f>
        <v>1.4827787768930107</v>
      </c>
      <c r="DB51" s="268">
        <f>INDEX($AA$43:$AN$56,MATCH($CW51,$L$43:$L$56,0),MATCH(DB$44,$AA$44:$AN$44,0))/INDEX(고양시_재차인원!$D$4:$H$35,MATCH("고양시",고양시_재차인원!$B$4:$B$35,0),MATCH('A.일산테크노밸리(859991)_수정'!$DB$43,고양시_재차인원!$D$4:$H$4,0))</f>
        <v>130.25794564797854</v>
      </c>
      <c r="DC51" s="267">
        <f>INDEX($AA$43:$AN$56,MATCH($CW51,$L$43:$L$56,0),MATCH(DC$44,$AA$44:$AN$44,0))/INDEX(고양시_재차인원!$K$4:$O$20,MATCH("경기도",고양시_재차인원!$K$4:$K$20,0),MATCH('A.일산테크노밸리(859991)_수정'!DC$44,고양시_재차인원!$K$4:$O$4,0))</f>
        <v>0</v>
      </c>
      <c r="DD51" s="267">
        <f>INDEX($AA$43:$AN$56,MATCH($CW51,$L$43:$L$56,0),MATCH(DD$44,$AA$44:$AN$44,0))/INDEX(고양시_재차인원!$K$4:$O$20,MATCH("경기도",고양시_재차인원!$K$4:$K$20,0),MATCH('A.일산테크노밸리(859991)_수정'!DD$44,고양시_재차인원!$K$4:$O$4,0))</f>
        <v>0.69224839301738128</v>
      </c>
      <c r="DE51" s="267">
        <f>INDEX($AA$43:$AN$56,MATCH($CW51,$L$43:$L$56,0),MATCH(DE$44,$AA$44:$AN$44,0))/INDEX(고양시_재차인원!$K$4:$O$20,MATCH("경기도",고양시_재차인원!$K$4:$K$20,0),MATCH('A.일산테크노밸리(859991)_수정'!DE$44,고양시_재차인원!$K$4:$O$4,0))</f>
        <v>17.639046035548528</v>
      </c>
      <c r="DF51" s="268">
        <f>INDEX($AO$43:$BB$56,MATCH($CW51,$L$43:$L$56,0),MATCH(DF$44,$AO$44:$BB$44,0))/INDEX(고양시_재차인원!$D$4:$H$35,MATCH("고양시",고양시_재차인원!$B$4:$B$35,0),MATCH('A.일산테크노밸리(859991)_수정'!$DF$43,고양시_재차인원!$D$4:$H$4,0))</f>
        <v>14.309309901935897</v>
      </c>
      <c r="DG51" s="267">
        <f>INDEX($AO$43:$BB$56,MATCH($CW51,$L$43:$L$56,0),MATCH(DG$44,$AO$44:$BB$44,0))/INDEX(고양시_재차인원!$K$4:$O$20,MATCH("경기도",고양시_재차인원!$K$4:$K$20,0),MATCH('A.일산테크노밸리(859991)_수정'!DG$44,고양시_재차인원!$K$4:$O$4,0))</f>
        <v>6.1721000337681259E-4</v>
      </c>
      <c r="DH51" s="267">
        <f>INDEX($AO$43:$BB$56,MATCH($CW51,$L$43:$L$56,0),MATCH(DH$44,$AO$44:$BB$44,0))/INDEX(고양시_재차인원!$K$4:$O$20,MATCH("경기도",고양시_재차인원!$K$4:$K$20,0),MATCH('A.일산테크노밸리(859991)_수정'!DH$44,고양시_재차인원!$K$4:$O$4,0))</f>
        <v>2.4423881562196728E-2</v>
      </c>
      <c r="DI51" s="267">
        <f>INDEX($AO$43:$BB$56,MATCH($CW51,$L$43:$L$56,0),MATCH(DI$44,$AO$44:$BB$44,0))/INDEX(고양시_재차인원!$K$4:$O$20,MATCH("경기도",고양시_재차인원!$K$4:$K$20,0),MATCH('A.일산테크노밸리(859991)_수정'!DI$44,고양시_재차인원!$K$4:$O$4,0))</f>
        <v>0.43154441707530483</v>
      </c>
      <c r="DJ51" s="268">
        <f>INDEX($BC$43:$BP$56,MATCH($CW51,$L$43:$L$56,0),MATCH(DJ$44,$BC$44:$BP$44,0))/INDEX(고양시_재차인원!$D$4:$H$35,MATCH("고양시",고양시_재차인원!$B$4:$B$35,0),MATCH('A.일산테크노밸리(859991)_수정'!$DJ$43,고양시_재차인원!$D$4:$H$4,0))</f>
        <v>4.1916829720258071E-2</v>
      </c>
      <c r="DK51" s="267">
        <f>INDEX($BC$43:$BP$56,MATCH($CW51,$L$43:$L$56,0),MATCH(DK$44,$BC$44:$BP$44,0))/INDEX(고양시_재차인원!$K$4:$O$20,MATCH("경기도",고양시_재차인원!$K$4:$K$20,0),MATCH('A.일산테크노밸리(859991)_수정'!DK$44,고양시_재차인원!$K$4:$O$4,0))</f>
        <v>1.26968914980373E-4</v>
      </c>
      <c r="DL51" s="267">
        <f>INDEX($BC$43:$BP$56,MATCH($CW51,$L$43:$L$56,0),MATCH(DL$44,$BC$44:$BP$44,0))/INDEX(고양시_재차인원!$K$4:$O$20,MATCH("경기도",고양시_재차인원!$K$4:$K$20,0),MATCH('A.일산테크노밸리(859991)_수정'!DL$44,고양시_재차인원!$K$4:$O$4,0))</f>
        <v>8.4645943320248656E-5</v>
      </c>
      <c r="DM51" s="267">
        <f>INDEX($BC$43:$BP$56,MATCH($CW51,$L$43:$L$56,0),MATCH(DM$44,$BC$44:$BP$44,0))/INDEX(고양시_재차인원!$K$4:$O$20,MATCH("경기도",고양시_재차인원!$K$4:$K$20,0),MATCH('A.일산테크노밸리(859991)_수정'!DM$44,고양시_재차인원!$K$4:$O$4,0))</f>
        <v>3.4879229721739528E-4</v>
      </c>
      <c r="DN51" s="268">
        <f>INDEX($BQ$43:$CD$56,MATCH($CW51,$L$43:$L$56,0),MATCH(DN$44,$BQ$44:$CD$44,0))/INDEX(고양시_재차인원!$D$4:$H$35,MATCH("고양시",고양시_재차인원!$B$4:$B$35,0),MATCH('A.일산테크노밸리(859991)_수정'!$DN$43,고양시_재차인원!$D$4:$H$4,0))</f>
        <v>9.4861597626669264E-2</v>
      </c>
      <c r="DO51" s="267">
        <f>INDEX($BQ$43:$CD$56,MATCH($CW51,$L$43:$L$56,0),MATCH(DO$44,$BQ$44:$CD$44,0))/INDEX(고양시_재차인원!$K$4:$O$20,MATCH("경기도",고양시_재차인원!$K$4:$K$20,0),MATCH('A.일산테크노밸리(859991)_수정'!DO$44,고양시_재차인원!$K$4:$O$4,0))</f>
        <v>3.7871487729393763E-4</v>
      </c>
      <c r="DP51" s="267">
        <f>INDEX($BQ$43:$CD$56,MATCH($CW51,$L$43:$L$56,0),MATCH(DP$44,$BQ$44:$CD$44,0))/INDEX(고양시_재차인원!$K$4:$O$20,MATCH("경기도",고양시_재차인원!$K$4:$K$20,0),MATCH('A.일산테크노밸리(859991)_수정'!DP$44,고양시_재차인원!$K$4:$O$4,0))</f>
        <v>1.2648670409799313E-3</v>
      </c>
      <c r="DQ51" s="267">
        <f>INDEX($BQ$43:$CD$56,MATCH($CW51,$L$43:$L$56,0),MATCH(DQ$44,$BQ$44:$CD$44,0))/INDEX(고양시_재차인원!$K$4:$O$20,MATCH("경기도",고양시_재차인원!$K$4:$K$20,0),MATCH('A.일산테크노밸리(859991)_수정'!DQ$44,고양시_재차인원!$K$4:$O$4,0))</f>
        <v>9.1022551247522046E-5</v>
      </c>
      <c r="DR51" s="269">
        <f t="shared" si="26"/>
        <v>175.62959831498532</v>
      </c>
      <c r="DS51" s="270">
        <f t="shared" si="20"/>
        <v>1.3787046761467327E-3</v>
      </c>
      <c r="DT51" s="270">
        <f t="shared" si="21"/>
        <v>0.78913721234165768</v>
      </c>
      <c r="DU51" s="270">
        <f t="shared" si="22"/>
        <v>19.553809044365309</v>
      </c>
      <c r="DW51" s="278"/>
      <c r="DX51" s="278" t="s">
        <v>596</v>
      </c>
      <c r="DY51" s="281">
        <f>SUM(DR51:DR53)+SUM(DU51:DU53)</f>
        <v>844.97741427176163</v>
      </c>
      <c r="DZ51" s="281">
        <f>SUM(DS51:DS53)+SUM(DT51:DT53)</f>
        <v>3.4222586055821029</v>
      </c>
      <c r="EC51" s="412" t="s">
        <v>15</v>
      </c>
      <c r="ED51" s="412" t="s">
        <v>571</v>
      </c>
      <c r="EE51" s="412">
        <v>10713.892900000001</v>
      </c>
      <c r="EF51" s="412">
        <v>4.9759499124587728E-2</v>
      </c>
      <c r="EG51" s="413">
        <v>859007</v>
      </c>
      <c r="EH51" s="414">
        <f t="shared" si="29"/>
        <v>343.83608055797833</v>
      </c>
      <c r="EI51" s="415">
        <f t="shared" si="30"/>
        <v>1.3925768496585089</v>
      </c>
      <c r="EJ51" s="402">
        <v>0</v>
      </c>
      <c r="EM51" s="278" t="s">
        <v>15</v>
      </c>
      <c r="EN51" s="278" t="s">
        <v>571</v>
      </c>
      <c r="EO51" s="278">
        <v>10713.892900000001</v>
      </c>
      <c r="EP51" s="278">
        <v>4.9759499124587728E-2</v>
      </c>
      <c r="EQ51" s="289">
        <v>859007</v>
      </c>
      <c r="ER51" s="290">
        <f t="shared" si="31"/>
        <v>343.83608055797833</v>
      </c>
      <c r="ES51" s="291">
        <f t="shared" si="23"/>
        <v>1.3925768496585089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491</v>
      </c>
      <c r="B52" s="203" t="s">
        <v>486</v>
      </c>
      <c r="C52" s="400">
        <f>'A.일산테크노밸리(859991)_수정'!$P35*KTDB_TripDistribution_2050!L$12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56.62380267179374</v>
      </c>
      <c r="D52" s="400">
        <f>'A.일산테크노밸리(859991)_수정'!$P35*KTDB_TripDistribution_2050!M$12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440.31424059239782</v>
      </c>
      <c r="E52" s="400">
        <f>'A.일산테크노밸리(859991)_수정'!$P35*KTDB_TripDistribution_2050!N$12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19.517084189335392</v>
      </c>
      <c r="F52" s="400">
        <f>'A.일산테크노밸리(859991)_수정'!$P35*KTDB_TripDistribution_2050!O$12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5.2927685937180773E-2</v>
      </c>
      <c r="G52" s="400">
        <f>'A.일산테크노밸리(859991)_수정'!$P35*KTDB_TripDistribution_2050!P$12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0.14996177682201231</v>
      </c>
      <c r="H52" s="400">
        <f>'A.일산테크노밸리(859991)_수정'!$P35*KTDB_TripDistribution_2050!Q$12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516.6580169162861</v>
      </c>
      <c r="J52" s="230">
        <f t="shared" si="6"/>
        <v>516.65801691628621</v>
      </c>
      <c r="K52" s="206"/>
      <c r="L52" s="210" t="s">
        <v>486</v>
      </c>
      <c r="M52" s="213">
        <f>INDEX($A$44:$H$56,MATCH($L52,$B$44:$B$56,0),MATCH($M$43,$A$44:$H$44,0))*고양시_Modal_split!C$3 * 0.01</f>
        <v>0.15854664748102246</v>
      </c>
      <c r="N52" s="207">
        <f>INDEX($A$44:$H$56,MATCH($L52,$B$44:$B$56,0),MATCH($M$43,$A$44:$H$44,0))*고양시_Modal_split!D$3 * 0.01</f>
        <v>26.6301743965446</v>
      </c>
      <c r="O52" s="207">
        <f>INDEX($A$44:$H$56,MATCH($L52,$B$44:$B$56,0),MATCH($M$43,$A$44:$H$44,0))*고양시_Modal_split!E$3 * 0.01</f>
        <v>3.2218943720250635</v>
      </c>
      <c r="P52" s="207">
        <f>INDEX($A$44:$H$56,MATCH($L52,$B$44:$B$56,0),MATCH($M$43,$A$44:$H$44,0))*고양시_Modal_split!F$3 * 0.01</f>
        <v>5.1924027050034862</v>
      </c>
      <c r="Q52" s="207">
        <f>INDEX($A$44:$H$56,MATCH($L52,$B$44:$B$56,0),MATCH($M$43,$A$44:$H$44,0))*고양시_Modal_split!G$3 * 0.01</f>
        <v>0.52093898458050236</v>
      </c>
      <c r="R52" s="207">
        <f>INDEX($A$44:$H$56,MATCH($L52,$B$44:$B$56,0),MATCH($M$43,$A$44:$H$44,0))*고양시_Modal_split!H$3 * 0.01</f>
        <v>5.6623802671793748E-3</v>
      </c>
      <c r="S52" s="207">
        <f>INDEX($A$44:$H$56,MATCH($L52,$B$44:$B$56,0),MATCH($M$43,$A$44:$H$44,0))*고양시_Modal_split!I$3 * 0.01</f>
        <v>1.5741417142758658</v>
      </c>
      <c r="T52" s="207">
        <f>INDEX($A$44:$H$56,MATCH($L52,$B$44:$B$56,0),MATCH($M$43,$A$44:$H$44,0))*고양시_Modal_split!J$3 * 0.01</f>
        <v>17.236285533294016</v>
      </c>
      <c r="U52" s="207">
        <f>INDEX($A$44:$H$56,MATCH($L52,$B$44:$B$56,0),MATCH($M$43,$A$44:$H$44,0))*고양시_Modal_split!K$3 * 0.01</f>
        <v>8.4935704007690613E-2</v>
      </c>
      <c r="V52" s="207">
        <f>INDEX($A$44:$H$56,MATCH($L52,$B$44:$B$56,0),MATCH($M$43,$A$44:$H$44,0))*고양시_Modal_split!L$3 * 0.01</f>
        <v>1.7100388406881708</v>
      </c>
      <c r="W52" s="207">
        <f>INDEX($A$44:$H$56,MATCH($L52,$B$44:$B$56,0),MATCH($M$43,$A$44:$H$44,0))*고양시_Modal_split!M$3 * 0.01</f>
        <v>0.13023474614512559</v>
      </c>
      <c r="X52" s="207">
        <f>INDEX($A$44:$H$56,MATCH($L52,$B$44:$B$56,0),MATCH($M$43,$A$44:$H$44,0))*고양시_Modal_split!N$3 * 0.01</f>
        <v>5.6623802671793746E-2</v>
      </c>
      <c r="Y52" s="207">
        <f>INDEX($A$44:$H$56,MATCH($L52,$B$44:$B$56,0),MATCH($M$43,$A$44:$H$44,0))*고양시_Modal_split!O$3 * 0.01</f>
        <v>0.10192284480922872</v>
      </c>
      <c r="Z52" s="214">
        <f>INDEX($A$44:$H$56,MATCH($L52,$B$44:$B$56,0),MATCH($M$43,$A$44:$H$44,0))*고양시_Modal_split!P$3 * 0.01</f>
        <v>56.62380267179374</v>
      </c>
      <c r="AA52" s="213">
        <f>INDEX($A$44:$H$56,MATCH($L52,$B$44:$B$56,0),MATCH($AA$43,$A$44:$H$44,0))*고양시_Modal_split!C$4 * 0.01</f>
        <v>134.03165483632591</v>
      </c>
      <c r="AB52" s="207">
        <f>INDEX($A$44:$H$56,MATCH($L52,$B$44:$B$56,0),MATCH($AA$43,$A$44:$H$44,0))*고양시_Modal_split!D$4 * 0.01</f>
        <v>141.208776957982</v>
      </c>
      <c r="AC52" s="207">
        <f>INDEX($A$44:$H$56,MATCH($L52,$B$44:$B$56,0),MATCH($AA$43,$A$44:$H$44,0))*고양시_Modal_split!E$4 * 0.01</f>
        <v>34.212416494029313</v>
      </c>
      <c r="AD52" s="207">
        <f>INDEX($A$44:$H$56,MATCH($L52,$B$44:$B$56,0),MATCH($AA$43,$A$44:$H$44,0))*고양시_Modal_split!F$4 * 0.01</f>
        <v>4.1829852856277787</v>
      </c>
      <c r="AE52" s="207">
        <f>INDEX($A$44:$H$56,MATCH($L52,$B$44:$B$56,0),MATCH($AA$43,$A$44:$H$44,0))*고양시_Modal_split!G$4 * 0.01</f>
        <v>51.560797573369783</v>
      </c>
      <c r="AF52" s="207">
        <f>INDEX($A$44:$H$56,MATCH($L52,$B$44:$B$56,0),MATCH($AA$43,$A$44:$H$44,0))*고양시_Modal_split!H$4 * 0.01</f>
        <v>0</v>
      </c>
      <c r="AG52" s="207">
        <f>INDEX($A$44:$H$56,MATCH($L52,$B$44:$B$56,0),MATCH($AA$43,$A$44:$H$44,0))*고양시_Modal_split!I$4 * 0.01</f>
        <v>15.322935572615442</v>
      </c>
      <c r="AH52" s="207">
        <f>INDEX($A$44:$H$56,MATCH($L52,$B$44:$B$56,0),MATCH($AA$43,$A$44:$H$44,0))*고양시_Modal_split!J$4 * 0.01</f>
        <v>20.738800731901939</v>
      </c>
      <c r="AI52" s="207">
        <f>INDEX($A$44:$H$56,MATCH($L52,$B$44:$B$56,0),MATCH($AA$43,$A$44:$H$44,0))*고양시_Modal_split!K$4 * 0.01</f>
        <v>0</v>
      </c>
      <c r="AJ52" s="207">
        <f>INDEX($A$44:$H$56,MATCH($L52,$B$44:$B$56,0),MATCH($AA$43,$A$44:$H$44,0))*고양시_Modal_split!L$4 * 0.01</f>
        <v>20.342517915368781</v>
      </c>
      <c r="AK52" s="207">
        <f>INDEX($A$44:$H$56,MATCH($L52,$B$44:$B$56,0),MATCH($AA$43,$A$44:$H$44,0))*고양시_Modal_split!M$4 * 0.01</f>
        <v>2.9501054119690657</v>
      </c>
      <c r="AL52" s="207">
        <f>INDEX($A$44:$H$56,MATCH($L52,$B$44:$B$56,0),MATCH($AA$43,$A$44:$H$44,0))*고양시_Modal_split!N$4 * 0.01</f>
        <v>11.007856014809946</v>
      </c>
      <c r="AM52" s="207">
        <f>INDEX($A$44:$H$56,MATCH($L52,$B$44:$B$56,0),MATCH($AA$43,$A$44:$H$44,0))*고양시_Modal_split!O$4 * 0.01</f>
        <v>4.7553937983978969</v>
      </c>
      <c r="AN52" s="214">
        <f>INDEX($A$44:$H$56,MATCH($L52,$B$44:$B$56,0),MATCH($AA$43,$A$44:$H$44,0))*고양시_Modal_split!P$4 * 0.01</f>
        <v>440.31424059239782</v>
      </c>
      <c r="AO52" s="213">
        <f>INDEX($A$44:$H$56,MATCH($L52,$B$44:$B$56,0),MATCH($AO$43,$A$44:$H$44,0))*고양시_Modal_split!C$5 * 0.01</f>
        <v>1.1710250513601235E-2</v>
      </c>
      <c r="AP52" s="207">
        <f>INDEX($A$44:$H$56,MATCH($L52,$B$44:$B$56,0),MATCH($AO$43,$A$44:$H$44,0))*고양시_Modal_split!D$5 * 0.01</f>
        <v>14.302119293944974</v>
      </c>
      <c r="AQ52" s="207">
        <f>INDEX($A$44:$H$56,MATCH($L52,$B$44:$B$56,0),MATCH($AO$43,$A$44:$H$44,0))*고양시_Modal_split!E$5 * 0.01</f>
        <v>1.9224327926495359</v>
      </c>
      <c r="AR52" s="207">
        <f>INDEX($A$44:$H$56,MATCH($L52,$B$44:$B$56,0),MATCH($AO$43,$A$44:$H$44,0))*고양시_Modal_split!F$5 * 0.01</f>
        <v>0.40985876797604326</v>
      </c>
      <c r="AS52" s="207">
        <f>INDEX($A$44:$H$56,MATCH($L52,$B$44:$B$56,0),MATCH($AO$43,$A$44:$H$44,0))*고양시_Modal_split!G$5 * 0.01</f>
        <v>0.12686104723068006</v>
      </c>
      <c r="AT52" s="207">
        <f>INDEX($A$44:$H$56,MATCH($L52,$B$44:$B$56,0),MATCH($AO$43,$A$44:$H$44,0))*고양시_Modal_split!H$5 * 0.01</f>
        <v>1.3661958932534773E-2</v>
      </c>
      <c r="AU52" s="207">
        <f>INDEX($A$44:$H$56,MATCH($L52,$B$44:$B$56,0),MATCH($AO$43,$A$44:$H$44,0))*고양시_Modal_split!I$5 * 0.01</f>
        <v>0.5406232320445904</v>
      </c>
      <c r="AV52" s="207">
        <f>INDEX($A$44:$H$56,MATCH($L52,$B$44:$B$56,0),MATCH($AO$43,$A$44:$H$44,0))*고양시_Modal_split!J$5 * 0.01</f>
        <v>1.2237211786713291</v>
      </c>
      <c r="AW52" s="207">
        <f>INDEX($A$44:$H$56,MATCH($L52,$B$44:$B$56,0),MATCH($AO$43,$A$44:$H$44,0))*고양시_Modal_split!K$5 * 0.01</f>
        <v>3.9034168378670785E-3</v>
      </c>
      <c r="AX52" s="207">
        <f>INDEX($A$44:$H$56,MATCH($L52,$B$44:$B$56,0),MATCH($AO$43,$A$44:$H$44,0))*고양시_Modal_split!L$5 * 0.01</f>
        <v>0.4976856468280525</v>
      </c>
      <c r="AY52" s="207">
        <f>INDEX($A$44:$H$56,MATCH($L52,$B$44:$B$56,0),MATCH($AO$43,$A$44:$H$44,0))*고양시_Modal_split!M$5 * 0.01</f>
        <v>0.13076446406854714</v>
      </c>
      <c r="AZ52" s="207">
        <f>INDEX($A$44:$H$56,MATCH($L52,$B$44:$B$56,0),MATCH($AO$43,$A$44:$H$44,0))*고양시_Modal_split!N$5 * 0.01</f>
        <v>3.3179043121870165E-2</v>
      </c>
      <c r="BA52" s="207">
        <f>INDEX($A$44:$H$56,MATCH($L52,$B$44:$B$56,0),MATCH($AO$43,$A$44:$H$44,0))*고양시_Modal_split!O$5 * 0.01</f>
        <v>0.30056309651576507</v>
      </c>
      <c r="BB52" s="214">
        <f>INDEX($A$44:$H$56,MATCH($L52,$B$44:$B$56,0),MATCH($AO$43,$A$44:$H$44,0))*고양시_Modal_split!P$5 * 0.01</f>
        <v>19.517084189335389</v>
      </c>
      <c r="BC52" s="213">
        <f>INDEX($A$44:$H$56,MATCH($L52,$B$44:$B$56,0),MATCH($BC$43,$A$44:$H$44,0))*고양시_Modal_split!C$6 * 0.01</f>
        <v>0</v>
      </c>
      <c r="BD52" s="207">
        <f>INDEX($A$44:$H$56,MATCH($L52,$B$44:$B$56,0),MATCH($BC$43,$A$44:$H$44,0))*고양시_Modal_split!D$6 * 0.01</f>
        <v>4.3829416724579393E-2</v>
      </c>
      <c r="BE52" s="207">
        <f>INDEX($A$44:$H$56,MATCH($L52,$B$44:$B$56,0),MATCH($BC$43,$A$44:$H$44,0))*고양시_Modal_split!E$6 * 0.01</f>
        <v>2.2758904952987732E-4</v>
      </c>
      <c r="BF52" s="207">
        <f>INDEX($A$44:$H$56,MATCH($L52,$B$44:$B$56,0),MATCH($BC$43,$A$44:$H$44,0))*고양시_Modal_split!F$6 * 0.01</f>
        <v>6.4571776843360545E-4</v>
      </c>
      <c r="BG52" s="207">
        <f>INDEX($A$44:$H$56,MATCH($L52,$B$44:$B$56,0),MATCH($BC$43,$A$44:$H$44,0))*고양시_Modal_split!G$6 * 0.01</f>
        <v>0</v>
      </c>
      <c r="BH52" s="207">
        <f>INDEX($A$44:$H$56,MATCH($L52,$B$44:$B$56,0),MATCH($BC$43,$A$44:$H$44,0))*고양시_Modal_split!H$6 * 0.01</f>
        <v>2.8104601232642997E-3</v>
      </c>
      <c r="BI52" s="207">
        <f>INDEX($A$44:$H$56,MATCH($L52,$B$44:$B$56,0),MATCH($BC$43,$A$44:$H$44,0))*고양시_Modal_split!I$6 * 0.01</f>
        <v>1.8736400821761994E-3</v>
      </c>
      <c r="BJ52" s="207">
        <f>INDEX($A$44:$H$56,MATCH($L52,$B$44:$B$56,0),MATCH($BC$43,$A$44:$H$44,0))*고양시_Modal_split!J$6 * 0.01</f>
        <v>2.61462768529673E-3</v>
      </c>
      <c r="BK52" s="207">
        <f>INDEX($A$44:$H$56,MATCH($L52,$B$44:$B$56,0),MATCH($BC$43,$A$44:$H$44,0))*고양시_Modal_split!K$6 * 0.01</f>
        <v>0</v>
      </c>
      <c r="BL52" s="207">
        <f>INDEX($A$44:$H$56,MATCH($L52,$B$44:$B$56,0),MATCH($BC$43,$A$44:$H$44,0))*고양시_Modal_split!L$6 * 0.01</f>
        <v>4.022504131225739E-4</v>
      </c>
      <c r="BM52" s="207">
        <f>INDEX($A$44:$H$56,MATCH($L52,$B$44:$B$56,0),MATCH($BC$43,$A$44:$H$44,0))*고양시_Modal_split!M$6 * 0.01</f>
        <v>4.8164194202834508E-4</v>
      </c>
      <c r="BN52" s="207">
        <f>INDEX($A$44:$H$56,MATCH($L52,$B$44:$B$56,0),MATCH($BC$43,$A$44:$H$44,0))*고양시_Modal_split!N$6 * 0.01</f>
        <v>0</v>
      </c>
      <c r="BO52" s="207">
        <f>INDEX($A$44:$H$56,MATCH($L52,$B$44:$B$56,0),MATCH($BC$43,$A$44:$H$44,0))*고양시_Modal_split!O$6 * 0.01</f>
        <v>4.234214874974462E-5</v>
      </c>
      <c r="BP52" s="214">
        <f>INDEX($A$44:$H$56,MATCH($L52,$B$44:$B$56,0),MATCH($BC$43,$A$44:$H$44,0))*고양시_Modal_split!P$6 * 0.01</f>
        <v>5.2927685937180773E-2</v>
      </c>
      <c r="BQ52" s="213">
        <f>INDEX($A$44:$H$56,MATCH($L52,$B$44:$B$56,0),MATCH($BQ$43,$A$44:$H$44,0))*고양시_Modal_split!C$7 * 0.01</f>
        <v>0</v>
      </c>
      <c r="BR52" s="207">
        <f>INDEX($A$44:$H$56,MATCH($L52,$B$44:$B$56,0),MATCH($BQ$43,$A$44:$H$44,0))*고양시_Modal_split!D$7 * 0.01</f>
        <v>9.1896576836529145E-2</v>
      </c>
      <c r="BS52" s="207">
        <f>INDEX($A$44:$H$56,MATCH($L52,$B$44:$B$56,0),MATCH($BQ$43,$A$44:$H$44,0))*고양시_Modal_split!E$7 * 0.01</f>
        <v>4.4838571269781684E-3</v>
      </c>
      <c r="BT52" s="207">
        <f>INDEX($A$44:$H$56,MATCH($L52,$B$44:$B$56,0),MATCH($BQ$43,$A$44:$H$44,0))*고양시_Modal_split!F$7 * 0.01</f>
        <v>1.4996177682201231E-3</v>
      </c>
      <c r="BU52" s="207">
        <f>INDEX($A$44:$H$56,MATCH($L52,$B$44:$B$56,0),MATCH($BQ$43,$A$44:$H$44,0))*고양시_Modal_split!G$7 * 0.01</f>
        <v>6.2983946265245171E-4</v>
      </c>
      <c r="BV52" s="207">
        <f>INDEX($A$44:$H$56,MATCH($L52,$B$44:$B$56,0),MATCH($BQ$43,$A$44:$H$44,0))*고양시_Modal_split!H$7 * 0.01</f>
        <v>8.3828633243504883E-3</v>
      </c>
      <c r="BW52" s="207">
        <f>INDEX($A$44:$H$56,MATCH($L52,$B$44:$B$56,0),MATCH($BQ$43,$A$44:$H$44,0))*고양시_Modal_split!I$7 * 0.01</f>
        <v>2.7997863732669701E-2</v>
      </c>
      <c r="BX52" s="207">
        <f>INDEX($A$44:$H$56,MATCH($L52,$B$44:$B$56,0),MATCH($BQ$43,$A$44:$H$44,0))*고양시_Modal_split!J$7 * 0.01</f>
        <v>2.9992355364402462E-5</v>
      </c>
      <c r="BY52" s="207">
        <f>INDEX($A$44:$H$56,MATCH($L52,$B$44:$B$56,0),MATCH($BQ$43,$A$44:$H$44,0))*고양시_Modal_split!K$7 * 0.01</f>
        <v>1.1547056815294948E-2</v>
      </c>
      <c r="BZ52" s="207">
        <f>INDEX($A$44:$H$56,MATCH($L52,$B$44:$B$56,0),MATCH($BQ$43,$A$44:$H$44,0))*고양시_Modal_split!L$7 * 0.01</f>
        <v>1.049732437754086E-4</v>
      </c>
      <c r="CA52" s="207">
        <f>INDEX($A$44:$H$56,MATCH($L52,$B$44:$B$56,0),MATCH($BQ$43,$A$44:$H$44,0))*고양시_Modal_split!M$7 * 0.01</f>
        <v>2.8042852265716305E-3</v>
      </c>
      <c r="CB52" s="207">
        <f>INDEX($A$44:$H$56,MATCH($L52,$B$44:$B$56,0),MATCH($BQ$43,$A$44:$H$44,0))*고양시_Modal_split!N$7 * 0.01</f>
        <v>5.8485092960584796E-4</v>
      </c>
      <c r="CC52" s="207">
        <f>INDEX($A$44:$H$56,MATCH($L52,$B$44:$B$56,0),MATCH($BQ$43,$A$44:$H$44,0))*고양시_Modal_split!O$7 * 0.01</f>
        <v>0</v>
      </c>
      <c r="CD52" s="214">
        <f>INDEX($A$44:$H$56,MATCH($L52,$B$44:$B$56,0),MATCH($BQ$43,$A$44:$H$44,0))*고양시_Modal_split!P$7 * 0.01</f>
        <v>0.14996177682201231</v>
      </c>
      <c r="CE52" s="218">
        <f t="shared" si="24"/>
        <v>134.20191173432053</v>
      </c>
      <c r="CF52" s="208">
        <f t="shared" si="7"/>
        <v>182.27679664203265</v>
      </c>
      <c r="CG52" s="208">
        <f t="shared" si="8"/>
        <v>39.36145510488042</v>
      </c>
      <c r="CH52" s="208">
        <f t="shared" si="9"/>
        <v>9.7873920941439607</v>
      </c>
      <c r="CI52" s="208">
        <f t="shared" si="10"/>
        <v>52.209227444643624</v>
      </c>
      <c r="CJ52" s="208">
        <f t="shared" si="11"/>
        <v>3.0517662647328934E-2</v>
      </c>
      <c r="CK52" s="208">
        <f t="shared" si="12"/>
        <v>17.467572022750744</v>
      </c>
      <c r="CL52" s="208">
        <f t="shared" si="13"/>
        <v>39.201452063907944</v>
      </c>
      <c r="CM52" s="208">
        <f t="shared" si="14"/>
        <v>0.10038617766085263</v>
      </c>
      <c r="CN52" s="208">
        <f t="shared" si="15"/>
        <v>22.550749626541904</v>
      </c>
      <c r="CO52" s="208">
        <f t="shared" si="16"/>
        <v>3.2143905493513381</v>
      </c>
      <c r="CP52" s="208">
        <f t="shared" si="17"/>
        <v>11.098243711533216</v>
      </c>
      <c r="CQ52" s="208">
        <f t="shared" si="18"/>
        <v>5.1579220818716403</v>
      </c>
      <c r="CR52" s="219">
        <f t="shared" si="19"/>
        <v>516.65801691628621</v>
      </c>
      <c r="CS52" s="225">
        <f t="shared" si="25"/>
        <v>0</v>
      </c>
      <c r="CV52" s="265" t="s">
        <v>433</v>
      </c>
      <c r="CW52" s="271" t="s">
        <v>486</v>
      </c>
      <c r="CX52" s="267">
        <f>INDEX($M$43:$Z$56,MATCH($CW52,$L$43:$L$56,0),MATCH(CX$44,$M$44:$Z$44,0))/INDEX(고양시_재차인원!$D$4:$H$35,MATCH("고양시",고양시_재차인원!$B$4:$B$35,0),MATCH('A.일산테크노밸리(859991)_수정'!$CX$43,고양시_재차인원!$D$4:$H$4,0))</f>
        <v>23.776941425486246</v>
      </c>
      <c r="CY52" s="267">
        <f>INDEX($M$43:$Z$56,MATCH($CW52,$L$43:$L$56,0),MATCH(CY$44,$M$44:$Z$44,0))/INDEX(고양시_재차인원!$K$4:$O$20,MATCH("경기도",고양시_재차인원!$K$4:$K$20,0),MATCH('A.일산테크노밸리(859991)_수정'!CY$44,고양시_재차인원!$K$4:$O$4,0))</f>
        <v>1.9667871716496613E-4</v>
      </c>
      <c r="CZ52" s="267">
        <f>INDEX($M$43:$Z$56,MATCH($CW52,$L$43:$L$56,0),MATCH(CZ$44,$M$44:$Z$44,0))/INDEX(고양시_재차인원!$K$4:$O$20,MATCH("경기도",고양시_재차인원!$K$4:$K$20,0),MATCH('A.일산테크노밸리(859991)_수정'!CZ$44,고양시_재차인원!$K$4:$O$4,0))</f>
        <v>5.4676683371860574E-2</v>
      </c>
      <c r="DA52" s="267">
        <f>INDEX($M$43:$Z$56,MATCH($CW52,$L$43:$L$56,0),MATCH(DA$44,$M$44:$Z$44,0))/INDEX(고양시_재차인원!$K$4:$O$20,MATCH("경기도",고양시_재차인원!$K$4:$K$20,0),MATCH('A.일산테크노밸리(859991)_수정'!DA$44,고양시_재차인원!$K$4:$O$4,0))</f>
        <v>1.1400258937921139</v>
      </c>
      <c r="DB52" s="268">
        <f>INDEX($AA$43:$AN$56,MATCH($CW52,$L$43:$L$56,0),MATCH(DB$44,$AA$44:$AN$44,0))/INDEX(고양시_재차인원!$D$4:$H$35,MATCH("고양시",고양시_재차인원!$B$4:$B$35,0),MATCH('A.일산테크노밸리(859991)_수정'!$DB$43,고양시_재차인원!$D$4:$H$4,0))</f>
        <v>100.14806876452624</v>
      </c>
      <c r="DC52" s="267">
        <f>INDEX($AA$43:$AN$56,MATCH($CW52,$L$43:$L$56,0),MATCH(DC$44,$AA$44:$AN$44,0))/INDEX(고양시_재차인원!$K$4:$O$20,MATCH("경기도",고양시_재차인원!$K$4:$K$20,0),MATCH('A.일산테크노밸리(859991)_수정'!DC$44,고양시_재차인원!$K$4:$O$4,0))</f>
        <v>0</v>
      </c>
      <c r="DD52" s="267">
        <f>INDEX($AA$43:$AN$56,MATCH($CW52,$L$43:$L$56,0),MATCH(DD$44,$AA$44:$AN$44,0))/INDEX(고양시_재차인원!$K$4:$O$20,MATCH("경기도",고양시_재차인원!$K$4:$K$20,0),MATCH('A.일산테크노밸리(859991)_수정'!DD$44,고양시_재차인원!$K$4:$O$4,0))</f>
        <v>0.53223117654100183</v>
      </c>
      <c r="DE52" s="267">
        <f>INDEX($AA$43:$AN$56,MATCH($CW52,$L$43:$L$56,0),MATCH(DE$44,$AA$44:$AN$44,0))/INDEX(고양시_재차인원!$K$4:$O$20,MATCH("경기도",고양시_재차인원!$K$4:$K$20,0),MATCH('A.일산테크노밸리(859991)_수정'!DE$44,고양시_재차인원!$K$4:$O$4,0))</f>
        <v>13.561678610245854</v>
      </c>
      <c r="DF52" s="268">
        <f>INDEX($AO$43:$BB$56,MATCH($CW52,$L$43:$L$56,0),MATCH(DF$44,$AO$44:$BB$44,0))/INDEX(고양시_재차인원!$D$4:$H$35,MATCH("고양시",고양시_재차인원!$B$4:$B$35,0),MATCH('A.일산테크노밸리(859991)_수정'!$DF$43,고양시_재차인원!$D$4:$H$4,0))</f>
        <v>11.001630226111518</v>
      </c>
      <c r="DG52" s="267">
        <f>INDEX($AO$43:$BB$56,MATCH($CW52,$L$43:$L$56,0),MATCH(DG$44,$AO$44:$BB$44,0))/INDEX(고양시_재차인원!$K$4:$O$20,MATCH("경기도",고양시_재차인원!$K$4:$K$20,0),MATCH('A.일산테크노밸리(859991)_수정'!DG$44,고양시_재차인원!$K$4:$O$4,0))</f>
        <v>4.7453834430478546E-4</v>
      </c>
      <c r="DH52" s="267">
        <f>INDEX($AO$43:$BB$56,MATCH($CW52,$L$43:$L$56,0),MATCH(DH$44,$AO$44:$BB$44,0))/INDEX(고양시_재차인원!$K$4:$O$20,MATCH("경기도",고양시_재차인원!$K$4:$K$20,0),MATCH('A.일산테크노밸리(859991)_수정'!DH$44,고양시_재차인원!$K$4:$O$4,0))</f>
        <v>1.8778160196060798E-2</v>
      </c>
      <c r="DI52" s="267">
        <f>INDEX($AO$43:$BB$56,MATCH($CW52,$L$43:$L$56,0),MATCH(DI$44,$AO$44:$BB$44,0))/INDEX(고양시_재차인원!$K$4:$O$20,MATCH("경기도",고양시_재차인원!$K$4:$K$20,0),MATCH('A.일산테크노밸리(859991)_수정'!DI$44,고양시_재차인원!$K$4:$O$4,0))</f>
        <v>0.33179043121870166</v>
      </c>
      <c r="DJ52" s="268">
        <f>INDEX($BC$43:$BP$56,MATCH($CW52,$L$43:$L$56,0),MATCH(DJ$44,$BC$44:$BP$44,0))/INDEX(고양시_재차인원!$D$4:$H$35,MATCH("고양시",고양시_재차인원!$B$4:$B$35,0),MATCH('A.일산테크노밸리(859991)_수정'!$DJ$43,고양시_재차인원!$D$4:$H$4,0))</f>
        <v>3.2227512297484842E-2</v>
      </c>
      <c r="DK52" s="267">
        <f>INDEX($BC$43:$BP$56,MATCH($CW52,$L$43:$L$56,0),MATCH(DK$44,$BC$44:$BP$44,0))/INDEX(고양시_재차인원!$K$4:$O$20,MATCH("경기도",고양시_재차인원!$K$4:$K$20,0),MATCH('A.일산테크노밸리(859991)_수정'!DK$44,고양시_재차인원!$K$4:$O$4,0))</f>
        <v>9.7619316542698847E-5</v>
      </c>
      <c r="DL52" s="267">
        <f>INDEX($BC$43:$BP$56,MATCH($CW52,$L$43:$L$56,0),MATCH(DL$44,$BC$44:$BP$44,0))/INDEX(고양시_재차인원!$K$4:$O$20,MATCH("경기도",고양시_재차인원!$K$4:$K$20,0),MATCH('A.일산테크노밸리(859991)_수정'!DL$44,고양시_재차인원!$K$4:$O$4,0))</f>
        <v>6.5079544361799213E-5</v>
      </c>
      <c r="DM52" s="267">
        <f>INDEX($BC$43:$BP$56,MATCH($CW52,$L$43:$L$56,0),MATCH(DM$44,$BC$44:$BP$44,0))/INDEX(고양시_재차인원!$K$4:$O$20,MATCH("경기도",고양시_재차인원!$K$4:$K$20,0),MATCH('A.일산테크노밸리(859991)_수정'!DM$44,고양시_재차인원!$K$4:$O$4,0))</f>
        <v>2.6816694208171594E-4</v>
      </c>
      <c r="DN52" s="268">
        <f>INDEX($BQ$43:$CD$56,MATCH($CW52,$L$43:$L$56,0),MATCH(DN$44,$BQ$44:$CD$44,0))/INDEX(고양시_재차인원!$D$4:$H$35,MATCH("고양시",고양시_재차인원!$B$4:$B$35,0),MATCH('A.일산테크노밸리(859991)_수정'!$DN$43,고양시_재차인원!$D$4:$H$4,0))</f>
        <v>7.2933791140102497E-2</v>
      </c>
      <c r="DO52" s="267">
        <f>INDEX($BQ$43:$CD$56,MATCH($CW52,$L$43:$L$56,0),MATCH(DO$44,$BQ$44:$CD$44,0))/INDEX(고양시_재차인원!$K$4:$O$20,MATCH("경기도",고양시_재차인원!$K$4:$K$20,0),MATCH('A.일산테크노밸리(859991)_수정'!DO$44,고양시_재차인원!$K$4:$O$4,0))</f>
        <v>2.9117274485413299E-4</v>
      </c>
      <c r="DP52" s="267">
        <f>INDEX($BQ$43:$CD$56,MATCH($CW52,$L$43:$L$56,0),MATCH(DP$44,$BQ$44:$CD$44,0))/INDEX(고양시_재차인원!$K$4:$O$20,MATCH("경기도",고양시_재차인원!$K$4:$K$20,0),MATCH('A.일산테크노밸리(859991)_수정'!DP$44,고양시_재차인원!$K$4:$O$4,0))</f>
        <v>9.7248571492426891E-4</v>
      </c>
      <c r="DQ52" s="267">
        <f>INDEX($BQ$43:$CD$56,MATCH($CW52,$L$43:$L$56,0),MATCH(DQ$44,$BQ$44:$CD$44,0))/INDEX(고양시_재차인원!$K$4:$O$20,MATCH("경기도",고양시_재차인원!$K$4:$K$20,0),MATCH('A.일산테크노밸리(859991)_수정'!DQ$44,고양시_재차인원!$K$4:$O$4,0))</f>
        <v>6.998216251693907E-5</v>
      </c>
      <c r="DR52" s="269">
        <f t="shared" si="26"/>
        <v>135.0318017195616</v>
      </c>
      <c r="DS52" s="270">
        <f t="shared" si="20"/>
        <v>1.0600091228665834E-3</v>
      </c>
      <c r="DT52" s="270">
        <f t="shared" si="21"/>
        <v>0.60672358536820925</v>
      </c>
      <c r="DU52" s="270">
        <f t="shared" si="22"/>
        <v>15.033833084361268</v>
      </c>
      <c r="DW52" s="278"/>
      <c r="DX52" s="278" t="s">
        <v>595</v>
      </c>
      <c r="DY52" s="281">
        <f>DR54+DU54</f>
        <v>267.5189666194114</v>
      </c>
      <c r="DZ52" s="281">
        <f>DS54+DT54</f>
        <v>1.0834834993296791</v>
      </c>
      <c r="EC52" s="412" t="s">
        <v>15</v>
      </c>
      <c r="ED52" s="412" t="s">
        <v>572</v>
      </c>
      <c r="EE52" s="412">
        <v>10028.5581</v>
      </c>
      <c r="EF52" s="412">
        <v>4.6576536899844041E-2</v>
      </c>
      <c r="EG52" s="413">
        <v>859008</v>
      </c>
      <c r="EH52" s="414">
        <f t="shared" si="29"/>
        <v>321.84194325406833</v>
      </c>
      <c r="EI52" s="415">
        <f t="shared" si="30"/>
        <v>1.3034979886270208</v>
      </c>
      <c r="EJ52" s="402">
        <v>0</v>
      </c>
      <c r="EM52" s="278" t="s">
        <v>15</v>
      </c>
      <c r="EN52" s="278" t="s">
        <v>572</v>
      </c>
      <c r="EO52" s="278">
        <v>10028.5581</v>
      </c>
      <c r="EP52" s="278">
        <v>4.6576536899844041E-2</v>
      </c>
      <c r="EQ52" s="289">
        <v>859008</v>
      </c>
      <c r="ER52" s="290">
        <f t="shared" si="31"/>
        <v>321.84194325406833</v>
      </c>
      <c r="ES52" s="291">
        <f t="shared" si="23"/>
        <v>1.3034979886270208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491</v>
      </c>
      <c r="B53" s="203" t="s">
        <v>23</v>
      </c>
      <c r="C53" s="400">
        <f>'A.일산테크노밸리(859991)_수정'!$P36*KTDB_TripDistribution_2050!L$12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188.56096379920854</v>
      </c>
      <c r="D53" s="400">
        <f>'A.일산테크노밸리(859991)_수정'!$P36*KTDB_TripDistribution_2050!M$12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1466.27519988122</v>
      </c>
      <c r="E53" s="400">
        <f>'A.일산테크노밸리(859991)_수정'!$P36*KTDB_TripDistribution_2050!N$12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64.993165976904464</v>
      </c>
      <c r="F53" s="400">
        <f>'A.일산테크노밸리(859991)_수정'!$P36*KTDB_TripDistribution_2050!O$12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0.17625265349669023</v>
      </c>
      <c r="G53" s="400">
        <f>'A.일산테크노밸리(859991)_수정'!$P36*KTDB_TripDistribution_2050!P$12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0.4993825182406228</v>
      </c>
      <c r="H53" s="400">
        <f>'A.일산테크노밸리(859991)_수정'!$P36*KTDB_TripDistribution_2050!Q$12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1720.5049648290706</v>
      </c>
      <c r="J53" s="230">
        <f t="shared" si="6"/>
        <v>1720.5049648290703</v>
      </c>
      <c r="K53" s="206"/>
      <c r="L53" s="210" t="s">
        <v>23</v>
      </c>
      <c r="M53" s="213">
        <f>INDEX($A$44:$H$56,MATCH($L53,$B$44:$B$56,0),MATCH($M$43,$A$44:$H$44,0))*고양시_Modal_split!C$3 * 0.01</f>
        <v>0.52797069863778379</v>
      </c>
      <c r="N53" s="207">
        <f>INDEX($A$44:$H$56,MATCH($L53,$B$44:$B$56,0),MATCH($M$43,$A$44:$H$44,0))*고양시_Modal_split!D$3 * 0.01</f>
        <v>88.680221274767774</v>
      </c>
      <c r="O53" s="207">
        <f>INDEX($A$44:$H$56,MATCH($L53,$B$44:$B$56,0),MATCH($M$43,$A$44:$H$44,0))*고양시_Modal_split!E$3 * 0.01</f>
        <v>10.729118840174966</v>
      </c>
      <c r="P53" s="207">
        <f>INDEX($A$44:$H$56,MATCH($L53,$B$44:$B$56,0),MATCH($M$43,$A$44:$H$44,0))*고양시_Modal_split!F$3 * 0.01</f>
        <v>17.291040380387425</v>
      </c>
      <c r="Q53" s="207">
        <f>INDEX($A$44:$H$56,MATCH($L53,$B$44:$B$56,0),MATCH($M$43,$A$44:$H$44,0))*고양시_Modal_split!G$3 * 0.01</f>
        <v>1.7347608669527186</v>
      </c>
      <c r="R53" s="207">
        <f>INDEX($A$44:$H$56,MATCH($L53,$B$44:$B$56,0),MATCH($M$43,$A$44:$H$44,0))*고양시_Modal_split!H$3 * 0.01</f>
        <v>1.8856096379920854E-2</v>
      </c>
      <c r="S53" s="207">
        <f>INDEX($A$44:$H$56,MATCH($L53,$B$44:$B$56,0),MATCH($M$43,$A$44:$H$44,0))*고양시_Modal_split!I$3 * 0.01</f>
        <v>5.2419947936179971</v>
      </c>
      <c r="T53" s="207">
        <f>INDEX($A$44:$H$56,MATCH($L53,$B$44:$B$56,0),MATCH($M$43,$A$44:$H$44,0))*고양시_Modal_split!J$3 * 0.01</f>
        <v>57.397957380479085</v>
      </c>
      <c r="U53" s="207">
        <f>INDEX($A$44:$H$56,MATCH($L53,$B$44:$B$56,0),MATCH($M$43,$A$44:$H$44,0))*고양시_Modal_split!K$3 * 0.01</f>
        <v>0.28284144569881281</v>
      </c>
      <c r="V53" s="207">
        <f>INDEX($A$44:$H$56,MATCH($L53,$B$44:$B$56,0),MATCH($M$43,$A$44:$H$44,0))*고양시_Modal_split!L$3 * 0.01</f>
        <v>5.6945411067360974</v>
      </c>
      <c r="W53" s="207">
        <f>INDEX($A$44:$H$56,MATCH($L53,$B$44:$B$56,0),MATCH($M$43,$A$44:$H$44,0))*고양시_Modal_split!M$3 * 0.01</f>
        <v>0.43369021673817965</v>
      </c>
      <c r="X53" s="207">
        <f>INDEX($A$44:$H$56,MATCH($L53,$B$44:$B$56,0),MATCH($M$43,$A$44:$H$44,0))*고양시_Modal_split!N$3 * 0.01</f>
        <v>0.18856096379920853</v>
      </c>
      <c r="Y53" s="207">
        <f>INDEX($A$44:$H$56,MATCH($L53,$B$44:$B$56,0),MATCH($M$43,$A$44:$H$44,0))*고양시_Modal_split!O$3 * 0.01</f>
        <v>0.33940973483857534</v>
      </c>
      <c r="Z53" s="214">
        <f>INDEX($A$44:$H$56,MATCH($L53,$B$44:$B$56,0),MATCH($M$43,$A$44:$H$44,0))*고양시_Modal_split!P$3 * 0.01</f>
        <v>188.56096379920857</v>
      </c>
      <c r="AA53" s="213">
        <f>INDEX($A$44:$H$56,MATCH($L53,$B$44:$B$56,0),MATCH($AA$43,$A$44:$H$44,0))*고양시_Modal_split!C$4 * 0.01</f>
        <v>446.33417084384337</v>
      </c>
      <c r="AB53" s="207">
        <f>INDEX($A$44:$H$56,MATCH($L53,$B$44:$B$56,0),MATCH($AA$43,$A$44:$H$44,0))*고양시_Modal_split!D$4 * 0.01</f>
        <v>470.23445660190731</v>
      </c>
      <c r="AC53" s="207">
        <f>INDEX($A$44:$H$56,MATCH($L53,$B$44:$B$56,0),MATCH($AA$43,$A$44:$H$44,0))*고양시_Modal_split!E$4 * 0.01</f>
        <v>113.92958303077081</v>
      </c>
      <c r="AD53" s="207">
        <f>INDEX($A$44:$H$56,MATCH($L53,$B$44:$B$56,0),MATCH($AA$43,$A$44:$H$44,0))*고양시_Modal_split!F$4 * 0.01</f>
        <v>13.929614398871591</v>
      </c>
      <c r="AE53" s="207">
        <f>INDEX($A$44:$H$56,MATCH($L53,$B$44:$B$56,0),MATCH($AA$43,$A$44:$H$44,0))*고양시_Modal_split!G$4 * 0.01</f>
        <v>171.70082590609087</v>
      </c>
      <c r="AF53" s="207">
        <f>INDEX($A$44:$H$56,MATCH($L53,$B$44:$B$56,0),MATCH($AA$43,$A$44:$H$44,0))*고양시_Modal_split!H$4 * 0.01</f>
        <v>0</v>
      </c>
      <c r="AG53" s="207">
        <f>INDEX($A$44:$H$56,MATCH($L53,$B$44:$B$56,0),MATCH($AA$43,$A$44:$H$44,0))*고양시_Modal_split!I$4 * 0.01</f>
        <v>51.026376955866453</v>
      </c>
      <c r="AH53" s="207">
        <f>INDEX($A$44:$H$56,MATCH($L53,$B$44:$B$56,0),MATCH($AA$43,$A$44:$H$44,0))*고양시_Modal_split!J$4 * 0.01</f>
        <v>69.061561914405473</v>
      </c>
      <c r="AI53" s="207">
        <f>INDEX($A$44:$H$56,MATCH($L53,$B$44:$B$56,0),MATCH($AA$43,$A$44:$H$44,0))*고양시_Modal_split!K$4 * 0.01</f>
        <v>0</v>
      </c>
      <c r="AJ53" s="207">
        <f>INDEX($A$44:$H$56,MATCH($L53,$B$44:$B$56,0),MATCH($AA$43,$A$44:$H$44,0))*고양시_Modal_split!L$4 * 0.01</f>
        <v>67.741914234512365</v>
      </c>
      <c r="AK53" s="207">
        <f>INDEX($A$44:$H$56,MATCH($L53,$B$44:$B$56,0),MATCH($AA$43,$A$44:$H$44,0))*고양시_Modal_split!M$4 * 0.01</f>
        <v>9.8240438392041742</v>
      </c>
      <c r="AL53" s="207">
        <f>INDEX($A$44:$H$56,MATCH($L53,$B$44:$B$56,0),MATCH($AA$43,$A$44:$H$44,0))*고양시_Modal_split!N$4 * 0.01</f>
        <v>36.656879997030501</v>
      </c>
      <c r="AM53" s="207">
        <f>INDEX($A$44:$H$56,MATCH($L53,$B$44:$B$56,0),MATCH($AA$43,$A$44:$H$44,0))*고양시_Modal_split!O$4 * 0.01</f>
        <v>15.835772158717178</v>
      </c>
      <c r="AN53" s="214">
        <f>INDEX($A$44:$H$56,MATCH($L53,$B$44:$B$56,0),MATCH($AA$43,$A$44:$H$44,0))*고양시_Modal_split!P$4 * 0.01</f>
        <v>1466.2751998812198</v>
      </c>
      <c r="AO53" s="213">
        <f>INDEX($A$44:$H$56,MATCH($L53,$B$44:$B$56,0),MATCH($AO$43,$A$44:$H$44,0))*고양시_Modal_split!C$5 * 0.01</f>
        <v>3.8995899586142677E-2</v>
      </c>
      <c r="AP53" s="207">
        <f>INDEX($A$44:$H$56,MATCH($L53,$B$44:$B$56,0),MATCH($AO$43,$A$44:$H$44,0))*고양시_Modal_split!D$5 * 0.01</f>
        <v>47.626992027875595</v>
      </c>
      <c r="AQ53" s="207">
        <f>INDEX($A$44:$H$56,MATCH($L53,$B$44:$B$56,0),MATCH($AO$43,$A$44:$H$44,0))*고양시_Modal_split!E$5 * 0.01</f>
        <v>6.40182684872509</v>
      </c>
      <c r="AR53" s="207">
        <f>INDEX($A$44:$H$56,MATCH($L53,$B$44:$B$56,0),MATCH($AO$43,$A$44:$H$44,0))*고양시_Modal_split!F$5 * 0.01</f>
        <v>1.3648564855149941</v>
      </c>
      <c r="AS53" s="207">
        <f>INDEX($A$44:$H$56,MATCH($L53,$B$44:$B$56,0),MATCH($AO$43,$A$44:$H$44,0))*고양시_Modal_split!G$5 * 0.01</f>
        <v>0.42245557884987905</v>
      </c>
      <c r="AT53" s="207">
        <f>INDEX($A$44:$H$56,MATCH($L53,$B$44:$B$56,0),MATCH($AO$43,$A$44:$H$44,0))*고양시_Modal_split!H$5 * 0.01</f>
        <v>4.549521618383312E-2</v>
      </c>
      <c r="AU53" s="207">
        <f>INDEX($A$44:$H$56,MATCH($L53,$B$44:$B$56,0),MATCH($AO$43,$A$44:$H$44,0))*고양시_Modal_split!I$5 * 0.01</f>
        <v>1.8003106975602539</v>
      </c>
      <c r="AV53" s="207">
        <f>INDEX($A$44:$H$56,MATCH($L53,$B$44:$B$56,0),MATCH($AO$43,$A$44:$H$44,0))*고양시_Modal_split!J$5 * 0.01</f>
        <v>4.0750715067519101</v>
      </c>
      <c r="AW53" s="207">
        <f>INDEX($A$44:$H$56,MATCH($L53,$B$44:$B$56,0),MATCH($AO$43,$A$44:$H$44,0))*고양시_Modal_split!K$5 * 0.01</f>
        <v>1.2998633195380893E-2</v>
      </c>
      <c r="AX53" s="207">
        <f>INDEX($A$44:$H$56,MATCH($L53,$B$44:$B$56,0),MATCH($AO$43,$A$44:$H$44,0))*고양시_Modal_split!L$5 * 0.01</f>
        <v>1.6573257324110637</v>
      </c>
      <c r="AY53" s="207">
        <f>INDEX($A$44:$H$56,MATCH($L53,$B$44:$B$56,0),MATCH($AO$43,$A$44:$H$44,0))*고양시_Modal_split!M$5 * 0.01</f>
        <v>0.43545421204525997</v>
      </c>
      <c r="AZ53" s="207">
        <f>INDEX($A$44:$H$56,MATCH($L53,$B$44:$B$56,0),MATCH($AO$43,$A$44:$H$44,0))*고양시_Modal_split!N$5 * 0.01</f>
        <v>0.11048838216073759</v>
      </c>
      <c r="BA53" s="207">
        <f>INDEX($A$44:$H$56,MATCH($L53,$B$44:$B$56,0),MATCH($AO$43,$A$44:$H$44,0))*고양시_Modal_split!O$5 * 0.01</f>
        <v>1.0008947560443289</v>
      </c>
      <c r="BB53" s="214">
        <f>INDEX($A$44:$H$56,MATCH($L53,$B$44:$B$56,0),MATCH($AO$43,$A$44:$H$44,0))*고양시_Modal_split!P$5 * 0.01</f>
        <v>64.993165976904464</v>
      </c>
      <c r="BC53" s="213">
        <f>INDEX($A$44:$H$56,MATCH($L53,$B$44:$B$56,0),MATCH($BC$43,$A$44:$H$44,0))*고양시_Modal_split!C$6 * 0.01</f>
        <v>0</v>
      </c>
      <c r="BD53" s="207">
        <f>INDEX($A$44:$H$56,MATCH($L53,$B$44:$B$56,0),MATCH($BC$43,$A$44:$H$44,0))*고양시_Modal_split!D$6 * 0.01</f>
        <v>0.14595482236060917</v>
      </c>
      <c r="BE53" s="207">
        <f>INDEX($A$44:$H$56,MATCH($L53,$B$44:$B$56,0),MATCH($BC$43,$A$44:$H$44,0))*고양시_Modal_split!E$6 * 0.01</f>
        <v>7.5788641003576797E-4</v>
      </c>
      <c r="BF53" s="207">
        <f>INDEX($A$44:$H$56,MATCH($L53,$B$44:$B$56,0),MATCH($BC$43,$A$44:$H$44,0))*고양시_Modal_split!F$6 * 0.01</f>
        <v>2.1502823726596209E-3</v>
      </c>
      <c r="BG53" s="207">
        <f>INDEX($A$44:$H$56,MATCH($L53,$B$44:$B$56,0),MATCH($BC$43,$A$44:$H$44,0))*고양시_Modal_split!G$6 * 0.01</f>
        <v>0</v>
      </c>
      <c r="BH53" s="207">
        <f>INDEX($A$44:$H$56,MATCH($L53,$B$44:$B$56,0),MATCH($BC$43,$A$44:$H$44,0))*고양시_Modal_split!H$6 * 0.01</f>
        <v>9.3590159006742522E-3</v>
      </c>
      <c r="BI53" s="207">
        <f>INDEX($A$44:$H$56,MATCH($L53,$B$44:$B$56,0),MATCH($BC$43,$A$44:$H$44,0))*고양시_Modal_split!I$6 * 0.01</f>
        <v>6.2393439337828337E-3</v>
      </c>
      <c r="BJ53" s="207">
        <f>INDEX($A$44:$H$56,MATCH($L53,$B$44:$B$56,0),MATCH($BC$43,$A$44:$H$44,0))*고양시_Modal_split!J$6 * 0.01</f>
        <v>8.7068810827364961E-3</v>
      </c>
      <c r="BK53" s="207">
        <f>INDEX($A$44:$H$56,MATCH($L53,$B$44:$B$56,0),MATCH($BC$43,$A$44:$H$44,0))*고양시_Modal_split!K$6 * 0.01</f>
        <v>0</v>
      </c>
      <c r="BL53" s="207">
        <f>INDEX($A$44:$H$56,MATCH($L53,$B$44:$B$56,0),MATCH($BC$43,$A$44:$H$44,0))*고양시_Modal_split!L$6 * 0.01</f>
        <v>1.3395201665748458E-3</v>
      </c>
      <c r="BM53" s="207">
        <f>INDEX($A$44:$H$56,MATCH($L53,$B$44:$B$56,0),MATCH($BC$43,$A$44:$H$44,0))*고양시_Modal_split!M$6 * 0.01</f>
        <v>1.6038991468198811E-3</v>
      </c>
      <c r="BN53" s="207">
        <f>INDEX($A$44:$H$56,MATCH($L53,$B$44:$B$56,0),MATCH($BC$43,$A$44:$H$44,0))*고양시_Modal_split!N$6 * 0.01</f>
        <v>0</v>
      </c>
      <c r="BO53" s="207">
        <f>INDEX($A$44:$H$56,MATCH($L53,$B$44:$B$56,0),MATCH($BC$43,$A$44:$H$44,0))*고양시_Modal_split!O$6 * 0.01</f>
        <v>1.4100212279735219E-4</v>
      </c>
      <c r="BP53" s="214">
        <f>INDEX($A$44:$H$56,MATCH($L53,$B$44:$B$56,0),MATCH($BC$43,$A$44:$H$44,0))*고양시_Modal_split!P$6 * 0.01</f>
        <v>0.17625265349669023</v>
      </c>
      <c r="BQ53" s="213">
        <f>INDEX($A$44:$H$56,MATCH($L53,$B$44:$B$56,0),MATCH($BQ$43,$A$44:$H$44,0))*고양시_Modal_split!C$7 * 0.01</f>
        <v>0</v>
      </c>
      <c r="BR53" s="207">
        <f>INDEX($A$44:$H$56,MATCH($L53,$B$44:$B$56,0),MATCH($BQ$43,$A$44:$H$44,0))*고양시_Modal_split!D$7 * 0.01</f>
        <v>0.30602160717785365</v>
      </c>
      <c r="BS53" s="207">
        <f>INDEX($A$44:$H$56,MATCH($L53,$B$44:$B$56,0),MATCH($BQ$43,$A$44:$H$44,0))*고양시_Modal_split!E$7 * 0.01</f>
        <v>1.4931537295394622E-2</v>
      </c>
      <c r="BT53" s="207">
        <f>INDEX($A$44:$H$56,MATCH($L53,$B$44:$B$56,0),MATCH($BQ$43,$A$44:$H$44,0))*고양시_Modal_split!F$7 * 0.01</f>
        <v>4.9938251824062285E-3</v>
      </c>
      <c r="BU53" s="207">
        <f>INDEX($A$44:$H$56,MATCH($L53,$B$44:$B$56,0),MATCH($BQ$43,$A$44:$H$44,0))*고양시_Modal_split!G$7 * 0.01</f>
        <v>2.0974065766106156E-3</v>
      </c>
      <c r="BV53" s="207">
        <f>INDEX($A$44:$H$56,MATCH($L53,$B$44:$B$56,0),MATCH($BQ$43,$A$44:$H$44,0))*고양시_Modal_split!H$7 * 0.01</f>
        <v>2.7915482769650814E-2</v>
      </c>
      <c r="BW53" s="207">
        <f>INDEX($A$44:$H$56,MATCH($L53,$B$44:$B$56,0),MATCH($BQ$43,$A$44:$H$44,0))*고양시_Modal_split!I$7 * 0.01</f>
        <v>9.3234716155524283E-2</v>
      </c>
      <c r="BX53" s="207">
        <f>INDEX($A$44:$H$56,MATCH($L53,$B$44:$B$56,0),MATCH($BQ$43,$A$44:$H$44,0))*고양시_Modal_split!J$7 * 0.01</f>
        <v>9.9876503648124566E-5</v>
      </c>
      <c r="BY53" s="207">
        <f>INDEX($A$44:$H$56,MATCH($L53,$B$44:$B$56,0),MATCH($BQ$43,$A$44:$H$44,0))*고양시_Modal_split!K$7 * 0.01</f>
        <v>3.8452453904527957E-2</v>
      </c>
      <c r="BZ53" s="207">
        <f>INDEX($A$44:$H$56,MATCH($L53,$B$44:$B$56,0),MATCH($BQ$43,$A$44:$H$44,0))*고양시_Modal_split!L$7 * 0.01</f>
        <v>3.4956776276843593E-4</v>
      </c>
      <c r="CA53" s="207">
        <f>INDEX($A$44:$H$56,MATCH($L53,$B$44:$B$56,0),MATCH($BQ$43,$A$44:$H$44,0))*고양시_Modal_split!M$7 * 0.01</f>
        <v>9.338453091099647E-3</v>
      </c>
      <c r="CB53" s="207">
        <f>INDEX($A$44:$H$56,MATCH($L53,$B$44:$B$56,0),MATCH($BQ$43,$A$44:$H$44,0))*고양시_Modal_split!N$7 * 0.01</f>
        <v>1.9475918211384288E-3</v>
      </c>
      <c r="CC53" s="207">
        <f>INDEX($A$44:$H$56,MATCH($L53,$B$44:$B$56,0),MATCH($BQ$43,$A$44:$H$44,0))*고양시_Modal_split!O$7 * 0.01</f>
        <v>0</v>
      </c>
      <c r="CD53" s="214">
        <f>INDEX($A$44:$H$56,MATCH($L53,$B$44:$B$56,0),MATCH($BQ$43,$A$44:$H$44,0))*고양시_Modal_split!P$7 * 0.01</f>
        <v>0.4993825182406228</v>
      </c>
      <c r="CE53" s="218">
        <f t="shared" si="24"/>
        <v>446.9011374420673</v>
      </c>
      <c r="CF53" s="208">
        <f t="shared" si="7"/>
        <v>606.99364633408925</v>
      </c>
      <c r="CG53" s="208">
        <f t="shared" si="8"/>
        <v>131.07621814337628</v>
      </c>
      <c r="CH53" s="208">
        <f t="shared" si="9"/>
        <v>32.59265537232907</v>
      </c>
      <c r="CI53" s="208">
        <f t="shared" si="10"/>
        <v>173.86013975847007</v>
      </c>
      <c r="CJ53" s="208">
        <f t="shared" si="11"/>
        <v>0.10162581123407904</v>
      </c>
      <c r="CK53" s="208">
        <f t="shared" si="12"/>
        <v>58.168156507134015</v>
      </c>
      <c r="CL53" s="208">
        <f t="shared" si="13"/>
        <v>130.54339755922283</v>
      </c>
      <c r="CM53" s="208">
        <f t="shared" si="14"/>
        <v>0.33429253279872168</v>
      </c>
      <c r="CN53" s="208">
        <f t="shared" si="15"/>
        <v>75.095470161588878</v>
      </c>
      <c r="CO53" s="208">
        <f t="shared" si="16"/>
        <v>10.704130620225534</v>
      </c>
      <c r="CP53" s="208">
        <f t="shared" si="17"/>
        <v>36.957876934811587</v>
      </c>
      <c r="CQ53" s="208">
        <f t="shared" si="18"/>
        <v>17.17621765172288</v>
      </c>
      <c r="CR53" s="219">
        <f t="shared" si="19"/>
        <v>1720.5049648290703</v>
      </c>
      <c r="CS53" s="225">
        <f t="shared" si="25"/>
        <v>0</v>
      </c>
      <c r="CV53" s="265" t="s">
        <v>433</v>
      </c>
      <c r="CW53" s="271" t="s">
        <v>23</v>
      </c>
      <c r="CX53" s="267">
        <f>INDEX($M$43:$Z$56,MATCH($CW53,$L$43:$L$56,0),MATCH(CX$44,$M$44:$Z$44,0))/INDEX(고양시_재차인원!$D$4:$H$35,MATCH("고양시",고양시_재차인원!$B$4:$B$35,0),MATCH('A.일산테크노밸리(859991)_수정'!$CX$43,고양시_재차인원!$D$4:$H$4,0))</f>
        <v>79.178768995328369</v>
      </c>
      <c r="CY53" s="267">
        <f>INDEX($M$43:$Z$56,MATCH($CW53,$L$43:$L$56,0),MATCH(CY$44,$M$44:$Z$44,0))/INDEX(고양시_재차인원!$K$4:$O$20,MATCH("경기도",고양시_재차인원!$K$4:$K$20,0),MATCH('A.일산테크노밸리(859991)_수정'!CY$44,고양시_재차인원!$K$4:$O$4,0))</f>
        <v>6.5495298297745246E-4</v>
      </c>
      <c r="CZ53" s="267">
        <f>INDEX($M$43:$Z$56,MATCH($CW53,$L$43:$L$56,0),MATCH(CZ$44,$M$44:$Z$44,0))/INDEX(고양시_재차인원!$K$4:$O$20,MATCH("경기도",고양시_재차인원!$K$4:$K$20,0),MATCH('A.일산테크노밸리(859991)_수정'!CZ$44,고양시_재차인원!$K$4:$O$4,0))</f>
        <v>0.18207692926773175</v>
      </c>
      <c r="DA53" s="267">
        <f>INDEX($M$43:$Z$56,MATCH($CW53,$L$43:$L$56,0),MATCH(DA$44,$M$44:$Z$44,0))/INDEX(고양시_재차인원!$K$4:$O$20,MATCH("경기도",고양시_재차인원!$K$4:$K$20,0),MATCH('A.일산테크노밸리(859991)_수정'!DA$44,고양시_재차인원!$K$4:$O$4,0))</f>
        <v>3.7963607378240649</v>
      </c>
      <c r="DB53" s="268">
        <f>INDEX($AA$43:$AN$56,MATCH($CW53,$L$43:$L$56,0),MATCH(DB$44,$AA$44:$AN$44,0))/INDEX(고양시_재차인원!$D$4:$H$35,MATCH("고양시",고양시_재차인원!$B$4:$B$35,0),MATCH('A.일산테크노밸리(859991)_수정'!$DB$43,고양시_재차인원!$D$4:$H$4,0))</f>
        <v>333.4996146112818</v>
      </c>
      <c r="DC53" s="267">
        <f>INDEX($AA$43:$AN$56,MATCH($CW53,$L$43:$L$56,0),MATCH(DC$44,$AA$44:$AN$44,0))/INDEX(고양시_재차인원!$K$4:$O$20,MATCH("경기도",고양시_재차인원!$K$4:$K$20,0),MATCH('A.일산테크노밸리(859991)_수정'!DC$44,고양시_재차인원!$K$4:$O$4,0))</f>
        <v>0</v>
      </c>
      <c r="DD53" s="267">
        <f>INDEX($AA$43:$AN$56,MATCH($CW53,$L$43:$L$56,0),MATCH(DD$44,$AA$44:$AN$44,0))/INDEX(고양시_재차인원!$K$4:$O$20,MATCH("경기도",고양시_재차인원!$K$4:$K$20,0),MATCH('A.일산테크노밸리(859991)_수정'!DD$44,고양시_재차인원!$K$4:$O$4,0))</f>
        <v>1.772364604232944</v>
      </c>
      <c r="DE53" s="267">
        <f>INDEX($AA$43:$AN$56,MATCH($CW53,$L$43:$L$56,0),MATCH(DE$44,$AA$44:$AN$44,0))/INDEX(고양시_재차인원!$K$4:$O$20,MATCH("경기도",고양시_재차인원!$K$4:$K$20,0),MATCH('A.일산테크노밸리(859991)_수정'!DE$44,고양시_재차인원!$K$4:$O$4,0))</f>
        <v>45.161276156341579</v>
      </c>
      <c r="DF53" s="268">
        <f>INDEX($AO$43:$BB$56,MATCH($CW53,$L$43:$L$56,0),MATCH(DF$44,$AO$44:$BB$44,0))/INDEX(고양시_재차인원!$D$4:$H$35,MATCH("고양시",고양시_재차인원!$B$4:$B$35,0),MATCH('A.일산테크노밸리(859991)_수정'!$DF$43,고양시_재차인원!$D$4:$H$4,0))</f>
        <v>36.636147713750454</v>
      </c>
      <c r="DG53" s="267">
        <f>INDEX($AO$43:$BB$56,MATCH($CW53,$L$43:$L$56,0),MATCH(DG$44,$AO$44:$BB$44,0))/INDEX(고양시_재차인원!$K$4:$O$20,MATCH("경기도",고양시_재차인원!$K$4:$K$20,0),MATCH('A.일산테크노밸리(859991)_수정'!DG$44,고양시_재차인원!$K$4:$O$4,0))</f>
        <v>1.5802437021129948E-3</v>
      </c>
      <c r="DH53" s="267">
        <f>INDEX($AO$43:$BB$56,MATCH($CW53,$L$43:$L$56,0),MATCH(DH$44,$AO$44:$BB$44,0))/INDEX(고양시_재차인원!$K$4:$O$20,MATCH("경기도",고양시_재차인원!$K$4:$K$20,0),MATCH('A.일산테크노밸리(859991)_수정'!DH$44,고양시_재차인원!$K$4:$O$4,0))</f>
        <v>6.2532500783614234E-2</v>
      </c>
      <c r="DI53" s="267">
        <f>INDEX($AO$43:$BB$56,MATCH($CW53,$L$43:$L$56,0),MATCH(DI$44,$AO$44:$BB$44,0))/INDEX(고양시_재차인원!$K$4:$O$20,MATCH("경기도",고양시_재차인원!$K$4:$K$20,0),MATCH('A.일산테크노밸리(859991)_수정'!DI$44,고양시_재차인원!$K$4:$O$4,0))</f>
        <v>1.1048838216073757</v>
      </c>
      <c r="DJ53" s="268">
        <f>INDEX($BC$43:$BP$56,MATCH($CW53,$L$43:$L$56,0),MATCH(DJ$44,$BC$44:$BP$44,0))/INDEX(고양시_재차인원!$D$4:$H$35,MATCH("고양시",고양시_재차인원!$B$4:$B$35,0),MATCH('A.일산테크노밸리(859991)_수정'!$DJ$43,고양시_재차인원!$D$4:$H$4,0))</f>
        <v>0.10731972232397732</v>
      </c>
      <c r="DK53" s="267">
        <f>INDEX($BC$43:$BP$56,MATCH($CW53,$L$43:$L$56,0),MATCH(DK$44,$BC$44:$BP$44,0))/INDEX(고양시_재차인원!$K$4:$O$20,MATCH("경기도",고양시_재차인원!$K$4:$K$20,0),MATCH('A.일산테크노밸리(859991)_수정'!DK$44,고양시_재차인원!$K$4:$O$4,0))</f>
        <v>3.2507870443467359E-4</v>
      </c>
      <c r="DL53" s="267">
        <f>INDEX($BC$43:$BP$56,MATCH($CW53,$L$43:$L$56,0),MATCH(DL$44,$BC$44:$BP$44,0))/INDEX(고양시_재차인원!$K$4:$O$20,MATCH("경기도",고양시_재차인원!$K$4:$K$20,0),MATCH('A.일산테크노밸리(859991)_수정'!DL$44,고양시_재차인원!$K$4:$O$4,0))</f>
        <v>2.1671913628978234E-4</v>
      </c>
      <c r="DM53" s="267">
        <f>INDEX($BC$43:$BP$56,MATCH($CW53,$L$43:$L$56,0),MATCH(DM$44,$BC$44:$BP$44,0))/INDEX(고양시_재차인원!$K$4:$O$20,MATCH("경기도",고양시_재차인원!$K$4:$K$20,0),MATCH('A.일산테크노밸리(859991)_수정'!DM$44,고양시_재차인원!$K$4:$O$4,0))</f>
        <v>8.9301344438323053E-4</v>
      </c>
      <c r="DN53" s="268">
        <f>INDEX($BQ$43:$CD$56,MATCH($CW53,$L$43:$L$56,0),MATCH(DN$44,$BQ$44:$CD$44,0))/INDEX(고양시_재차인원!$D$4:$H$35,MATCH("고양시",고양시_재차인원!$B$4:$B$35,0),MATCH('A.일산테크노밸리(859991)_수정'!$DN$43,고양시_재차인원!$D$4:$H$4,0))</f>
        <v>0.24287429141099495</v>
      </c>
      <c r="DO53" s="267">
        <f>INDEX($BQ$43:$CD$56,MATCH($CW53,$L$43:$L$56,0),MATCH(DO$44,$BQ$44:$CD$44,0))/INDEX(고양시_재차인원!$K$4:$O$20,MATCH("경기도",고양시_재차인원!$K$4:$K$20,0),MATCH('A.일산테크노밸리(859991)_수정'!DO$44,고양시_재차인원!$K$4:$O$4,0))</f>
        <v>9.6962427126261945E-4</v>
      </c>
      <c r="DP53" s="267">
        <f>INDEX($BQ$43:$CD$56,MATCH($CW53,$L$43:$L$56,0),MATCH(DP$44,$BQ$44:$CD$44,0))/INDEX(고양시_재차인원!$K$4:$O$20,MATCH("경기도",고양시_재차인원!$K$4:$K$20,0),MATCH('A.일산테크노밸리(859991)_수정'!DP$44,고양시_재차인원!$K$4:$O$4,0))</f>
        <v>3.2384409918556544E-3</v>
      </c>
      <c r="DQ53" s="267">
        <f>INDEX($BQ$43:$CD$56,MATCH($CW53,$L$43:$L$56,0),MATCH(DQ$44,$BQ$44:$CD$44,0))/INDEX(고양시_재차인원!$K$4:$O$20,MATCH("경기도",고양시_재차인원!$K$4:$K$20,0),MATCH('A.일산테크노밸리(859991)_수정'!DQ$44,고양시_재차인원!$K$4:$O$4,0))</f>
        <v>2.3304517517895728E-4</v>
      </c>
      <c r="DR53" s="269">
        <f t="shared" si="26"/>
        <v>449.66472533409558</v>
      </c>
      <c r="DS53" s="270">
        <f t="shared" si="20"/>
        <v>3.52989966078774E-3</v>
      </c>
      <c r="DT53" s="270">
        <f t="shared" si="21"/>
        <v>2.0204291944124351</v>
      </c>
      <c r="DU53" s="270">
        <f t="shared" si="22"/>
        <v>50.063646774392581</v>
      </c>
      <c r="DW53" s="278"/>
      <c r="DX53" s="278" t="s">
        <v>481</v>
      </c>
      <c r="DY53" s="281">
        <f>DR55+DU55</f>
        <v>84.350618255799773</v>
      </c>
      <c r="DZ53" s="281">
        <f>DS55+DT55</f>
        <v>0.3416299942891014</v>
      </c>
      <c r="EC53" s="412" t="s">
        <v>15</v>
      </c>
      <c r="ED53" s="412" t="s">
        <v>573</v>
      </c>
      <c r="EE53" s="412">
        <v>21685.084499999997</v>
      </c>
      <c r="EF53" s="412">
        <v>0.10071399380839066</v>
      </c>
      <c r="EG53" s="413">
        <v>859009</v>
      </c>
      <c r="EH53" s="414">
        <f t="shared" si="29"/>
        <v>695.92953099695114</v>
      </c>
      <c r="EI53" s="415">
        <f t="shared" si="30"/>
        <v>2.8185970253248058</v>
      </c>
      <c r="EJ53" s="402">
        <v>0</v>
      </c>
      <c r="EM53" s="278" t="s">
        <v>15</v>
      </c>
      <c r="EN53" s="278" t="s">
        <v>573</v>
      </c>
      <c r="EO53" s="278">
        <v>21685.084499999997</v>
      </c>
      <c r="EP53" s="278">
        <v>0.10071399380839066</v>
      </c>
      <c r="EQ53" s="289">
        <v>859009</v>
      </c>
      <c r="ER53" s="290">
        <f t="shared" si="31"/>
        <v>695.92953099695114</v>
      </c>
      <c r="ES53" s="291">
        <f t="shared" si="23"/>
        <v>2.8185970253248058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16.5" customHeight="1">
      <c r="A54" s="205"/>
      <c r="B54" s="205" t="s">
        <v>144</v>
      </c>
      <c r="C54" s="400">
        <f>'A.일산테크노밸리(859991)_수정'!$P37*KTDB_TripDistribution_2050!L$12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100.9421057433447</v>
      </c>
      <c r="D54" s="400">
        <f>'A.일산테크노밸리(859991)_수정'!$P37*KTDB_TripDistribution_2050!M$12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784.93927530442147</v>
      </c>
      <c r="E54" s="400">
        <f>'A.일산테크노밸리(859991)_수정'!$P37*KTDB_TripDistribution_2050!N$12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34.792710540138742</v>
      </c>
      <c r="F54" s="400">
        <f>'A.일산테크노밸리(859991)_수정'!$P37*KTDB_TripDistribution_2050!O$12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9.4353113329189914E-2</v>
      </c>
      <c r="G54" s="400">
        <f>'A.일산테크노밸리(859991)_수정'!$P37*KTDB_TripDistribution_2050!P$12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0.26733382109937159</v>
      </c>
      <c r="H54" s="400">
        <f>'A.일산테크노밸리(859991)_수정'!$P37*KTDB_TripDistribution_2050!Q$12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921.03577852233343</v>
      </c>
      <c r="J54" s="230">
        <f t="shared" si="6"/>
        <v>921.03577852233332</v>
      </c>
      <c r="K54" s="206"/>
      <c r="L54" s="209" t="s">
        <v>24</v>
      </c>
      <c r="M54" s="213">
        <f>INDEX($A$44:$H$56,MATCH($L54,$B$44:$B$56,0),MATCH($M$43,$A$44:$H$44,0))*고양시_Modal_split!C$3 * 0.01</f>
        <v>0.28263789608136514</v>
      </c>
      <c r="N54" s="207">
        <f>INDEX($A$44:$H$56,MATCH($L54,$B$44:$B$56,0),MATCH($M$43,$A$44:$H$44,0))*고양시_Modal_split!D$3 * 0.01</f>
        <v>47.473072331095011</v>
      </c>
      <c r="O54" s="207">
        <f>INDEX($A$44:$H$56,MATCH($L54,$B$44:$B$56,0),MATCH($M$43,$A$44:$H$44,0))*고양시_Modal_split!E$3 * 0.01</f>
        <v>5.7436058167963129</v>
      </c>
      <c r="P54" s="207">
        <f>INDEX($A$44:$H$56,MATCH($L54,$B$44:$B$56,0),MATCH($M$43,$A$44:$H$44,0))*고양시_Modal_split!F$3 * 0.01</f>
        <v>9.2563910966647089</v>
      </c>
      <c r="Q54" s="207">
        <f>INDEX($A$44:$H$56,MATCH($L54,$B$44:$B$56,0),MATCH($M$43,$A$44:$H$44,0))*고양시_Modal_split!G$3 * 0.01</f>
        <v>0.92866737283877121</v>
      </c>
      <c r="R54" s="207">
        <f>INDEX($A$44:$H$56,MATCH($L54,$B$44:$B$56,0),MATCH($M$43,$A$44:$H$44,0))*고양시_Modal_split!H$3 * 0.01</f>
        <v>1.009421057433447E-2</v>
      </c>
      <c r="S54" s="207">
        <f>INDEX($A$44:$H$56,MATCH($L54,$B$44:$B$56,0),MATCH($M$43,$A$44:$H$44,0))*고양시_Modal_split!I$3 * 0.01</f>
        <v>2.8061905396649824</v>
      </c>
      <c r="T54" s="207">
        <f>INDEX($A$44:$H$56,MATCH($L54,$B$44:$B$56,0),MATCH($M$43,$A$44:$H$44,0))*고양시_Modal_split!J$3 * 0.01</f>
        <v>30.726776988274128</v>
      </c>
      <c r="U54" s="207">
        <f>INDEX($A$44:$H$56,MATCH($L54,$B$44:$B$56,0),MATCH($M$43,$A$44:$H$44,0))*고양시_Modal_split!K$3 * 0.01</f>
        <v>0.15141315861501706</v>
      </c>
      <c r="V54" s="207">
        <f>INDEX($A$44:$H$56,MATCH($L54,$B$44:$B$56,0),MATCH($M$43,$A$44:$H$44,0))*고양시_Modal_split!L$3 * 0.01</f>
        <v>3.04845159344901</v>
      </c>
      <c r="W54" s="207">
        <f>INDEX($A$44:$H$56,MATCH($L54,$B$44:$B$56,0),MATCH($M$43,$A$44:$H$44,0))*고양시_Modal_split!M$3 * 0.01</f>
        <v>0.2321668432096928</v>
      </c>
      <c r="X54" s="207">
        <f>INDEX($A$44:$H$56,MATCH($L54,$B$44:$B$56,0),MATCH($M$43,$A$44:$H$44,0))*고양시_Modal_split!N$3 * 0.01</f>
        <v>0.10094210574334471</v>
      </c>
      <c r="Y54" s="207">
        <f>INDEX($A$44:$H$56,MATCH($L54,$B$44:$B$56,0),MATCH($M$43,$A$44:$H$44,0))*고양시_Modal_split!O$3 * 0.01</f>
        <v>0.18169579033802044</v>
      </c>
      <c r="Z54" s="214">
        <f>INDEX($A$44:$H$56,MATCH($L54,$B$44:$B$56,0),MATCH($M$43,$A$44:$H$44,0))*고양시_Modal_split!P$3 * 0.01</f>
        <v>100.9421057433447</v>
      </c>
      <c r="AA54" s="213">
        <f>INDEX($A$44:$H$56,MATCH($L54,$B$44:$B$56,0),MATCH($AA$43,$A$44:$H$44,0))*고양시_Modal_split!C$4 * 0.01</f>
        <v>238.93551540266591</v>
      </c>
      <c r="AB54" s="207">
        <f>INDEX($A$44:$H$56,MATCH($L54,$B$44:$B$56,0),MATCH($AA$43,$A$44:$H$44,0))*고양시_Modal_split!D$4 * 0.01</f>
        <v>251.73002559012795</v>
      </c>
      <c r="AC54" s="207">
        <f>INDEX($A$44:$H$56,MATCH($L54,$B$44:$B$56,0),MATCH($AA$43,$A$44:$H$44,0))*고양시_Modal_split!E$4 * 0.01</f>
        <v>60.989781691153553</v>
      </c>
      <c r="AD54" s="207">
        <f>INDEX($A$44:$H$56,MATCH($L54,$B$44:$B$56,0),MATCH($AA$43,$A$44:$H$44,0))*고양시_Modal_split!F$4 * 0.01</f>
        <v>7.4569231153920033</v>
      </c>
      <c r="AE54" s="207">
        <f>INDEX($A$44:$H$56,MATCH($L54,$B$44:$B$56,0),MATCH($AA$43,$A$44:$H$44,0))*고양시_Modal_split!G$4 * 0.01</f>
        <v>91.91638913814775</v>
      </c>
      <c r="AF54" s="207">
        <f>INDEX($A$44:$H$56,MATCH($L54,$B$44:$B$56,0),MATCH($AA$43,$A$44:$H$44,0))*고양시_Modal_split!H$4 * 0.01</f>
        <v>0</v>
      </c>
      <c r="AG54" s="207">
        <f>INDEX($A$44:$H$56,MATCH($L54,$B$44:$B$56,0),MATCH($AA$43,$A$44:$H$44,0))*고양시_Modal_split!I$4 * 0.01</f>
        <v>27.315886780593864</v>
      </c>
      <c r="AH54" s="207">
        <f>INDEX($A$44:$H$56,MATCH($L54,$B$44:$B$56,0),MATCH($AA$43,$A$44:$H$44,0))*고양시_Modal_split!J$4 * 0.01</f>
        <v>36.970639866838255</v>
      </c>
      <c r="AI54" s="207">
        <f>INDEX($A$44:$H$56,MATCH($L54,$B$44:$B$56,0),MATCH($AA$43,$A$44:$H$44,0))*고양시_Modal_split!K$4 * 0.01</f>
        <v>0</v>
      </c>
      <c r="AJ54" s="207">
        <f>INDEX($A$44:$H$56,MATCH($L54,$B$44:$B$56,0),MATCH($AA$43,$A$44:$H$44,0))*고양시_Modal_split!L$4 * 0.01</f>
        <v>36.264194519064276</v>
      </c>
      <c r="AK54" s="207">
        <f>INDEX($A$44:$H$56,MATCH($L54,$B$44:$B$56,0),MATCH($AA$43,$A$44:$H$44,0))*고양시_Modal_split!M$4 * 0.01</f>
        <v>5.2590931445396247</v>
      </c>
      <c r="AL54" s="207">
        <f>INDEX($A$44:$H$56,MATCH($L54,$B$44:$B$56,0),MATCH($AA$43,$A$44:$H$44,0))*고양시_Modal_split!N$4 * 0.01</f>
        <v>19.623481882610537</v>
      </c>
      <c r="AM54" s="207">
        <f>INDEX($A$44:$H$56,MATCH($L54,$B$44:$B$56,0),MATCH($AA$43,$A$44:$H$44,0))*고양시_Modal_split!O$4 * 0.01</f>
        <v>8.4773441732877526</v>
      </c>
      <c r="AN54" s="214">
        <f>INDEX($A$44:$H$56,MATCH($L54,$B$44:$B$56,0),MATCH($AA$43,$A$44:$H$44,0))*고양시_Modal_split!P$4 * 0.01</f>
        <v>784.93927530442147</v>
      </c>
      <c r="AO54" s="213">
        <f>INDEX($A$44:$H$56,MATCH($L54,$B$44:$B$56,0),MATCH($AO$43,$A$44:$H$44,0))*고양시_Modal_split!C$5 * 0.01</f>
        <v>2.0875626324083244E-2</v>
      </c>
      <c r="AP54" s="207">
        <f>INDEX($A$44:$H$56,MATCH($L54,$B$44:$B$56,0),MATCH($AO$43,$A$44:$H$44,0))*고양시_Modal_split!D$5 * 0.01</f>
        <v>25.496098283813673</v>
      </c>
      <c r="AQ54" s="207">
        <f>INDEX($A$44:$H$56,MATCH($L54,$B$44:$B$56,0),MATCH($AO$43,$A$44:$H$44,0))*고양시_Modal_split!E$5 * 0.01</f>
        <v>3.4270819882036658</v>
      </c>
      <c r="AR54" s="207">
        <f>INDEX($A$44:$H$56,MATCH($L54,$B$44:$B$56,0),MATCH($AO$43,$A$44:$H$44,0))*고양시_Modal_split!F$5 * 0.01</f>
        <v>0.73064692134291365</v>
      </c>
      <c r="AS54" s="207">
        <f>INDEX($A$44:$H$56,MATCH($L54,$B$44:$B$56,0),MATCH($AO$43,$A$44:$H$44,0))*고양시_Modal_split!G$5 * 0.01</f>
        <v>0.22615261851090182</v>
      </c>
      <c r="AT54" s="207">
        <f>INDEX($A$44:$H$56,MATCH($L54,$B$44:$B$56,0),MATCH($AO$43,$A$44:$H$44,0))*고양시_Modal_split!H$5 * 0.01</f>
        <v>2.4354897378097116E-2</v>
      </c>
      <c r="AU54" s="207">
        <f>INDEX($A$44:$H$56,MATCH($L54,$B$44:$B$56,0),MATCH($AO$43,$A$44:$H$44,0))*고양시_Modal_split!I$5 * 0.01</f>
        <v>0.9637580819618432</v>
      </c>
      <c r="AV54" s="207">
        <f>INDEX($A$44:$H$56,MATCH($L54,$B$44:$B$56,0),MATCH($AO$43,$A$44:$H$44,0))*고양시_Modal_split!J$5 * 0.01</f>
        <v>2.1815029508666992</v>
      </c>
      <c r="AW54" s="207">
        <f>INDEX($A$44:$H$56,MATCH($L54,$B$44:$B$56,0),MATCH($AO$43,$A$44:$H$44,0))*고양시_Modal_split!K$5 * 0.01</f>
        <v>6.9585421080277489E-3</v>
      </c>
      <c r="AX54" s="207">
        <f>INDEX($A$44:$H$56,MATCH($L54,$B$44:$B$56,0),MATCH($AO$43,$A$44:$H$44,0))*고양시_Modal_split!L$5 * 0.01</f>
        <v>0.88721411877353784</v>
      </c>
      <c r="AY54" s="207">
        <f>INDEX($A$44:$H$56,MATCH($L54,$B$44:$B$56,0),MATCH($AO$43,$A$44:$H$44,0))*고양시_Modal_split!M$5 * 0.01</f>
        <v>0.23311116061892961</v>
      </c>
      <c r="AZ54" s="207">
        <f>INDEX($A$44:$H$56,MATCH($L54,$B$44:$B$56,0),MATCH($AO$43,$A$44:$H$44,0))*고양시_Modal_split!N$5 * 0.01</f>
        <v>5.914760791823586E-2</v>
      </c>
      <c r="BA54" s="207">
        <f>INDEX($A$44:$H$56,MATCH($L54,$B$44:$B$56,0),MATCH($AO$43,$A$44:$H$44,0))*고양시_Modal_split!O$5 * 0.01</f>
        <v>0.53580774231813666</v>
      </c>
      <c r="BB54" s="214">
        <f>INDEX($A$44:$H$56,MATCH($L54,$B$44:$B$56,0),MATCH($AO$43,$A$44:$H$44,0))*고양시_Modal_split!P$5 * 0.01</f>
        <v>34.792710540138735</v>
      </c>
      <c r="BC54" s="213">
        <f>INDEX($A$44:$H$56,MATCH($L54,$B$44:$B$56,0),MATCH($BC$43,$A$44:$H$44,0))*고양시_Modal_split!C$6 * 0.01</f>
        <v>0</v>
      </c>
      <c r="BD54" s="207">
        <f>INDEX($A$44:$H$56,MATCH($L54,$B$44:$B$56,0),MATCH($BC$43,$A$44:$H$44,0))*고양시_Modal_split!D$6 * 0.01</f>
        <v>7.8133813147902159E-2</v>
      </c>
      <c r="BE54" s="207">
        <f>INDEX($A$44:$H$56,MATCH($L54,$B$44:$B$56,0),MATCH($BC$43,$A$44:$H$44,0))*고양시_Modal_split!E$6 * 0.01</f>
        <v>4.0571838731551669E-4</v>
      </c>
      <c r="BF54" s="207">
        <f>INDEX($A$44:$H$56,MATCH($L54,$B$44:$B$56,0),MATCH($BC$43,$A$44:$H$44,0))*고양시_Modal_split!F$6 * 0.01</f>
        <v>1.1511079826161169E-3</v>
      </c>
      <c r="BG54" s="207">
        <f>INDEX($A$44:$H$56,MATCH($L54,$B$44:$B$56,0),MATCH($BC$43,$A$44:$H$44,0))*고양시_Modal_split!G$6 * 0.01</f>
        <v>0</v>
      </c>
      <c r="BH54" s="207">
        <f>INDEX($A$44:$H$56,MATCH($L54,$B$44:$B$56,0),MATCH($BC$43,$A$44:$H$44,0))*고양시_Modal_split!H$6 * 0.01</f>
        <v>5.0101503177799843E-3</v>
      </c>
      <c r="BI54" s="207">
        <f>INDEX($A$44:$H$56,MATCH($L54,$B$44:$B$56,0),MATCH($BC$43,$A$44:$H$44,0))*고양시_Modal_split!I$6 * 0.01</f>
        <v>3.340100211853323E-3</v>
      </c>
      <c r="BJ54" s="207">
        <f>INDEX($A$44:$H$56,MATCH($L54,$B$44:$B$56,0),MATCH($BC$43,$A$44:$H$44,0))*고양시_Modal_split!J$6 * 0.01</f>
        <v>4.6610437984619816E-3</v>
      </c>
      <c r="BK54" s="207">
        <f>INDEX($A$44:$H$56,MATCH($L54,$B$44:$B$56,0),MATCH($BC$43,$A$44:$H$44,0))*고양시_Modal_split!K$6 * 0.01</f>
        <v>0</v>
      </c>
      <c r="BL54" s="207">
        <f>INDEX($A$44:$H$56,MATCH($L54,$B$44:$B$56,0),MATCH($BC$43,$A$44:$H$44,0))*고양시_Modal_split!L$6 * 0.01</f>
        <v>7.1708366130184334E-4</v>
      </c>
      <c r="BM54" s="207">
        <f>INDEX($A$44:$H$56,MATCH($L54,$B$44:$B$56,0),MATCH($BC$43,$A$44:$H$44,0))*고양시_Modal_split!M$6 * 0.01</f>
        <v>8.5861333129562834E-4</v>
      </c>
      <c r="BN54" s="207">
        <f>INDEX($A$44:$H$56,MATCH($L54,$B$44:$B$56,0),MATCH($BC$43,$A$44:$H$44,0))*고양시_Modal_split!N$6 * 0.01</f>
        <v>0</v>
      </c>
      <c r="BO54" s="207">
        <f>INDEX($A$44:$H$56,MATCH($L54,$B$44:$B$56,0),MATCH($BC$43,$A$44:$H$44,0))*고양시_Modal_split!O$6 * 0.01</f>
        <v>7.5482490663351929E-5</v>
      </c>
      <c r="BP54" s="214">
        <f>INDEX($A$44:$H$56,MATCH($L54,$B$44:$B$56,0),MATCH($BC$43,$A$44:$H$44,0))*고양시_Modal_split!P$6 * 0.01</f>
        <v>9.4353113329189914E-2</v>
      </c>
      <c r="BQ54" s="213">
        <f>INDEX($A$44:$H$56,MATCH($L54,$B$44:$B$56,0),MATCH($BQ$43,$A$44:$H$44,0))*고양시_Modal_split!C$7 * 0.01</f>
        <v>0</v>
      </c>
      <c r="BR54" s="207">
        <f>INDEX($A$44:$H$56,MATCH($L54,$B$44:$B$56,0),MATCH($BQ$43,$A$44:$H$44,0))*고양시_Modal_split!D$7 * 0.01</f>
        <v>0.16382216556969492</v>
      </c>
      <c r="BS54" s="207">
        <f>INDEX($A$44:$H$56,MATCH($L54,$B$44:$B$56,0),MATCH($BQ$43,$A$44:$H$44,0))*고양시_Modal_split!E$7 * 0.01</f>
        <v>7.9932812508712106E-3</v>
      </c>
      <c r="BT54" s="207">
        <f>INDEX($A$44:$H$56,MATCH($L54,$B$44:$B$56,0),MATCH($BQ$43,$A$44:$H$44,0))*고양시_Modal_split!F$7 * 0.01</f>
        <v>2.6733382109937159E-3</v>
      </c>
      <c r="BU54" s="207">
        <f>INDEX($A$44:$H$56,MATCH($L54,$B$44:$B$56,0),MATCH($BQ$43,$A$44:$H$44,0))*고양시_Modal_split!G$7 * 0.01</f>
        <v>1.1228020486173608E-3</v>
      </c>
      <c r="BV54" s="207">
        <f>INDEX($A$44:$H$56,MATCH($L54,$B$44:$B$56,0),MATCH($BQ$43,$A$44:$H$44,0))*고양시_Modal_split!H$7 * 0.01</f>
        <v>1.494396059945487E-2</v>
      </c>
      <c r="BW54" s="207">
        <f>INDEX($A$44:$H$56,MATCH($L54,$B$44:$B$56,0),MATCH($BQ$43,$A$44:$H$44,0))*고양시_Modal_split!I$7 * 0.01</f>
        <v>4.9911224399252684E-2</v>
      </c>
      <c r="BX54" s="207">
        <f>INDEX($A$44:$H$56,MATCH($L54,$B$44:$B$56,0),MATCH($BQ$43,$A$44:$H$44,0))*고양시_Modal_split!J$7 * 0.01</f>
        <v>5.3466764219874319E-5</v>
      </c>
      <c r="BY54" s="207">
        <f>INDEX($A$44:$H$56,MATCH($L54,$B$44:$B$56,0),MATCH($BQ$43,$A$44:$H$44,0))*고양시_Modal_split!K$7 * 0.01</f>
        <v>2.0584704224651612E-2</v>
      </c>
      <c r="BZ54" s="207">
        <f>INDEX($A$44:$H$56,MATCH($L54,$B$44:$B$56,0),MATCH($BQ$43,$A$44:$H$44,0))*고양시_Modal_split!L$7 * 0.01</f>
        <v>1.871336747695601E-4</v>
      </c>
      <c r="CA54" s="207">
        <f>INDEX($A$44:$H$56,MATCH($L54,$B$44:$B$56,0),MATCH($BQ$43,$A$44:$H$44,0))*고양시_Modal_split!M$7 * 0.01</f>
        <v>4.9991424545582494E-3</v>
      </c>
      <c r="CB54" s="207">
        <f>INDEX($A$44:$H$56,MATCH($L54,$B$44:$B$56,0),MATCH($BQ$43,$A$44:$H$44,0))*고양시_Modal_split!N$7 * 0.01</f>
        <v>1.0426019022875491E-3</v>
      </c>
      <c r="CC54" s="207">
        <f>INDEX($A$44:$H$56,MATCH($L54,$B$44:$B$56,0),MATCH($BQ$43,$A$44:$H$44,0))*고양시_Modal_split!O$7 * 0.01</f>
        <v>0</v>
      </c>
      <c r="CD54" s="214">
        <f>INDEX($A$44:$H$56,MATCH($L54,$B$44:$B$56,0),MATCH($BQ$43,$A$44:$H$44,0))*고양시_Modal_split!P$7 * 0.01</f>
        <v>0.26733382109937159</v>
      </c>
      <c r="CE54" s="218">
        <f t="shared" si="24"/>
        <v>239.23902892507135</v>
      </c>
      <c r="CF54" s="208">
        <f t="shared" si="7"/>
        <v>324.94115218375424</v>
      </c>
      <c r="CG54" s="208">
        <f t="shared" si="8"/>
        <v>70.168868495791727</v>
      </c>
      <c r="CH54" s="208">
        <f t="shared" si="9"/>
        <v>17.447785579593234</v>
      </c>
      <c r="CI54" s="208">
        <f t="shared" si="10"/>
        <v>93.072331931546032</v>
      </c>
      <c r="CJ54" s="208">
        <f t="shared" si="11"/>
        <v>5.4403218869666439E-2</v>
      </c>
      <c r="CK54" s="208">
        <f t="shared" si="12"/>
        <v>31.139086726831795</v>
      </c>
      <c r="CL54" s="208">
        <f t="shared" si="13"/>
        <v>69.883634316541759</v>
      </c>
      <c r="CM54" s="208">
        <f t="shared" si="14"/>
        <v>0.17895640494769641</v>
      </c>
      <c r="CN54" s="208">
        <f t="shared" si="15"/>
        <v>40.200764448622891</v>
      </c>
      <c r="CO54" s="208">
        <f t="shared" si="16"/>
        <v>5.7302289041541012</v>
      </c>
      <c r="CP54" s="208">
        <f t="shared" si="17"/>
        <v>19.784614198174406</v>
      </c>
      <c r="CQ54" s="208">
        <f t="shared" si="18"/>
        <v>9.1949231884345721</v>
      </c>
      <c r="CR54" s="219">
        <f t="shared" si="19"/>
        <v>921.03577852233332</v>
      </c>
      <c r="CS54" s="225">
        <f t="shared" si="25"/>
        <v>0</v>
      </c>
      <c r="CV54" s="265"/>
      <c r="CW54" s="266" t="s">
        <v>24</v>
      </c>
      <c r="CX54" s="267">
        <f>INDEX($M$43:$Z$56,MATCH($CW54,$L$43:$L$56,0),MATCH(CX$44,$M$44:$Z$44,0))/INDEX(고양시_재차인원!$D$4:$H$35,MATCH("고양시",고양시_재차인원!$B$4:$B$35,0),MATCH('A.일산테크노밸리(859991)_수정'!$CX$43,고양시_재차인원!$D$4:$H$4,0))</f>
        <v>42.38667172419197</v>
      </c>
      <c r="CY54" s="267">
        <f>INDEX($M$43:$Z$56,MATCH($CW54,$L$43:$L$56,0),MATCH(CY$44,$M$44:$Z$44,0))/INDEX(고양시_재차인원!$K$4:$O$20,MATCH("경기도",고양시_재차인원!$K$4:$K$20,0),MATCH('A.일산테크노밸리(859991)_수정'!CY$44,고양시_재차인원!$K$4:$O$4,0))</f>
        <v>3.5061516409636923E-4</v>
      </c>
      <c r="CZ54" s="267">
        <f>INDEX($M$43:$Z$56,MATCH($CW54,$L$43:$L$56,0),MATCH(CZ$44,$M$44:$Z$44,0))/INDEX(고양시_재차인원!$K$4:$O$20,MATCH("경기도",고양시_재차인원!$K$4:$K$20,0),MATCH('A.일산테크노밸리(859991)_수정'!CZ$44,고양시_재차인원!$K$4:$O$4,0))</f>
        <v>9.7471015618790638E-2</v>
      </c>
      <c r="DA54" s="267">
        <f>INDEX($M$43:$Z$56,MATCH($CW54,$L$43:$L$56,0),MATCH(DA$44,$M$44:$Z$44,0))/INDEX(고양시_재차인원!$K$4:$O$20,MATCH("경기도",고양시_재차인원!$K$4:$K$20,0),MATCH('A.일산테크노밸리(859991)_수정'!DA$44,고양시_재차인원!$K$4:$O$4,0))</f>
        <v>2.0323010622993398</v>
      </c>
      <c r="DB54" s="268">
        <f>INDEX($AA$43:$AN$56,MATCH($CW54,$L$43:$L$56,0),MATCH(DB$44,$AA$44:$AN$44,0))/INDEX(고양시_재차인원!$D$4:$H$35,MATCH("고양시",고양시_재차인원!$B$4:$B$35,0),MATCH('A.일산테크노밸리(859991)_수정'!$DB$43,고양시_재차인원!$D$4:$H$4,0))</f>
        <v>178.53193304264394</v>
      </c>
      <c r="DC54" s="267">
        <f>INDEX($AA$43:$AN$56,MATCH($CW54,$L$43:$L$56,0),MATCH(DC$44,$AA$44:$AN$44,0))/INDEX(고양시_재차인원!$K$4:$O$20,MATCH("경기도",고양시_재차인원!$K$4:$K$20,0),MATCH('A.일산테크노밸리(859991)_수정'!DC$44,고양시_재차인원!$K$4:$O$4,0))</f>
        <v>0</v>
      </c>
      <c r="DD54" s="267">
        <f>INDEX($AA$43:$AN$56,MATCH($CW54,$L$43:$L$56,0),MATCH(DD$44,$AA$44:$AN$44,0))/INDEX(고양시_재차인원!$K$4:$O$20,MATCH("경기도",고양시_재차인원!$K$4:$K$20,0),MATCH('A.일산테크노밸리(859991)_수정'!DD$44,고양시_재차인원!$K$4:$O$4,0))</f>
        <v>0.94879773465070738</v>
      </c>
      <c r="DE54" s="267">
        <f>INDEX($AA$43:$AN$56,MATCH($CW54,$L$43:$L$56,0),MATCH(DE$44,$AA$44:$AN$44,0))/INDEX(고양시_재차인원!$K$4:$O$20,MATCH("경기도",고양시_재차인원!$K$4:$K$20,0),MATCH('A.일산테크노밸리(859991)_수정'!DE$44,고양시_재차인원!$K$4:$O$4,0))</f>
        <v>24.176129679376185</v>
      </c>
      <c r="DF54" s="268">
        <f>INDEX($AO$43:$BB$56,MATCH($CW54,$L$43:$L$56,0),MATCH(DF$44,$AO$44:$BB$44,0))/INDEX(고양시_재차인원!$D$4:$H$35,MATCH("고양시",고양시_재차인원!$B$4:$B$35,0),MATCH('A.일산테크노밸리(859991)_수정'!$DF$43,고양시_재차인원!$D$4:$H$4,0))</f>
        <v>19.612383295241287</v>
      </c>
      <c r="DG54" s="267">
        <f>INDEX($AO$43:$BB$56,MATCH($CW54,$L$43:$L$56,0),MATCH(DG$44,$AO$44:$BB$44,0))/INDEX(고양시_재차인원!$K$4:$O$20,MATCH("경기도",고양시_재차인원!$K$4:$K$20,0),MATCH('A.일산테크노밸리(859991)_수정'!DG$44,고양시_재차인원!$K$4:$O$4,0))</f>
        <v>8.4594989156294264E-4</v>
      </c>
      <c r="DH54" s="267">
        <f>INDEX($AO$43:$BB$56,MATCH($CW54,$L$43:$L$56,0),MATCH(DH$44,$AO$44:$BB$44,0))/INDEX(고양시_재차인원!$K$4:$O$20,MATCH("경기도",고양시_재차인원!$K$4:$K$20,0),MATCH('A.일산테크노밸리(859991)_수정'!DH$44,고양시_재차인원!$K$4:$O$4,0))</f>
        <v>3.3475445708990734E-2</v>
      </c>
      <c r="DI54" s="267">
        <f>INDEX($AO$43:$BB$56,MATCH($CW54,$L$43:$L$56,0),MATCH(DI$44,$AO$44:$BB$44,0))/INDEX(고양시_재차인원!$K$4:$O$20,MATCH("경기도",고양시_재차인원!$K$4:$K$20,0),MATCH('A.일산테크노밸리(859991)_수정'!DI$44,고양시_재차인원!$K$4:$O$4,0))</f>
        <v>0.59147607918235856</v>
      </c>
      <c r="DJ54" s="268">
        <f>INDEX($BC$43:$BP$56,MATCH($CW54,$L$43:$L$56,0),MATCH(DJ$44,$BC$44:$BP$44,0))/INDEX(고양시_재차인원!$D$4:$H$35,MATCH("고양시",고양시_재차인원!$B$4:$B$35,0),MATCH('A.일산테크노밸리(859991)_수정'!$DJ$43,고양시_재차인원!$D$4:$H$4,0))</f>
        <v>5.7451333196986878E-2</v>
      </c>
      <c r="DK54" s="267">
        <f>INDEX($BC$43:$BP$56,MATCH($CW54,$L$43:$L$56,0),MATCH(DK$44,$BC$44:$BP$44,0))/INDEX(고양시_재차인원!$K$4:$O$20,MATCH("경기도",고양시_재차인원!$K$4:$K$20,0),MATCH('A.일산테크노밸리(859991)_수정'!DK$44,고양시_재차인원!$K$4:$O$4,0))</f>
        <v>1.7402397769294839E-4</v>
      </c>
      <c r="DL54" s="267">
        <f>INDEX($BC$43:$BP$56,MATCH($CW54,$L$43:$L$56,0),MATCH(DL$44,$BC$44:$BP$44,0))/INDEX(고양시_재차인원!$K$4:$O$20,MATCH("경기도",고양시_재차인원!$K$4:$K$20,0),MATCH('A.일산테크노밸리(859991)_수정'!DL$44,고양시_재차인원!$K$4:$O$4,0))</f>
        <v>1.1601598512863227E-4</v>
      </c>
      <c r="DM54" s="267">
        <f>INDEX($BC$43:$BP$56,MATCH($CW54,$L$43:$L$56,0),MATCH(DM$44,$BC$44:$BP$44,0))/INDEX(고양시_재차인원!$K$4:$O$20,MATCH("경기도",고양시_재차인원!$K$4:$K$20,0),MATCH('A.일산테크노밸리(859991)_수정'!DM$44,고양시_재차인원!$K$4:$O$4,0))</f>
        <v>4.7805577420122891E-4</v>
      </c>
      <c r="DN54" s="268">
        <f>INDEX($BQ$43:$CD$56,MATCH($CW54,$L$43:$L$56,0),MATCH(DN$44,$BQ$44:$CD$44,0))/INDEX(고양시_재차인원!$D$4:$H$35,MATCH("고양시",고양시_재차인원!$B$4:$B$35,0),MATCH('A.일산테크노밸리(859991)_수정'!$DN$43,고양시_재차인원!$D$4:$H$4,0))</f>
        <v>0.1300175917219801</v>
      </c>
      <c r="DO54" s="267">
        <f>INDEX($BQ$43:$CD$56,MATCH($CW54,$L$43:$L$56,0),MATCH(DO$44,$BQ$44:$CD$44,0))/INDEX(고양시_재차인원!$K$4:$O$20,MATCH("경기도",고양시_재차인원!$K$4:$K$20,0),MATCH('A.일산테크노밸리(859991)_수정'!DO$44,고양시_재차인원!$K$4:$O$4,0))</f>
        <v>5.1906775267297224E-4</v>
      </c>
      <c r="DP54" s="267">
        <f>INDEX($BQ$43:$CD$56,MATCH($CW54,$L$43:$L$56,0),MATCH(DP$44,$BQ$44:$CD$44,0))/INDEX(고양시_재차인원!$K$4:$O$20,MATCH("경기도",고양시_재차인원!$K$4:$K$20,0),MATCH('A.일산테크노밸리(859991)_수정'!DP$44,고양시_재차인원!$K$4:$O$4,0))</f>
        <v>1.7336305800365642E-3</v>
      </c>
      <c r="DQ54" s="267">
        <f>INDEX($BQ$43:$CD$56,MATCH($CW54,$L$43:$L$56,0),MATCH(DQ$44,$BQ$44:$CD$44,0))/INDEX(고양시_재차인원!$K$4:$O$20,MATCH("경기도",고양시_재차인원!$K$4:$K$20,0),MATCH('A.일산테크노밸리(859991)_수정'!DQ$44,고양시_재차인원!$K$4:$O$4,0))</f>
        <v>1.2475578317970674E-4</v>
      </c>
      <c r="DR54" s="269">
        <f t="shared" si="26"/>
        <v>240.71845698699616</v>
      </c>
      <c r="DS54" s="270">
        <f t="shared" si="20"/>
        <v>1.8896567860252327E-3</v>
      </c>
      <c r="DT54" s="270">
        <f t="shared" si="21"/>
        <v>1.081593842543654</v>
      </c>
      <c r="DU54" s="270">
        <f t="shared" si="22"/>
        <v>26.800509632415267</v>
      </c>
      <c r="DW54" s="278"/>
      <c r="DX54" s="278"/>
      <c r="DY54" s="281">
        <f>DR56+DU56</f>
        <v>10066.167385572939</v>
      </c>
      <c r="DZ54" s="281">
        <f>DS56+DT56</f>
        <v>40.769170132430787</v>
      </c>
      <c r="EC54" s="412" t="s">
        <v>15</v>
      </c>
      <c r="ED54" s="412" t="s">
        <v>574</v>
      </c>
      <c r="EE54" s="412">
        <v>10018.5584</v>
      </c>
      <c r="EF54" s="412">
        <v>4.6530094391220855E-2</v>
      </c>
      <c r="EG54" s="413">
        <v>859010</v>
      </c>
      <c r="EH54" s="414">
        <f t="shared" si="29"/>
        <v>321.52102744066167</v>
      </c>
      <c r="EI54" s="415">
        <f t="shared" si="30"/>
        <v>1.302198241573965</v>
      </c>
      <c r="EJ54" s="402">
        <v>0</v>
      </c>
      <c r="EM54" s="278" t="s">
        <v>15</v>
      </c>
      <c r="EN54" s="278" t="s">
        <v>574</v>
      </c>
      <c r="EO54" s="278">
        <v>10018.5584</v>
      </c>
      <c r="EP54" s="278">
        <v>4.6530094391220855E-2</v>
      </c>
      <c r="EQ54" s="289">
        <v>859010</v>
      </c>
      <c r="ER54" s="290">
        <f t="shared" si="31"/>
        <v>321.52102744066167</v>
      </c>
      <c r="ES54" s="291">
        <f t="shared" si="23"/>
        <v>1.302198241573965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145</v>
      </c>
      <c r="C55" s="400">
        <f>'A.일산테크노밸리(859991)_수정'!$P38*KTDB_TripDistribution_2050!L$12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31.827758364537655</v>
      </c>
      <c r="D55" s="400">
        <f>'A.일산테크노밸리(859991)_수정'!$P38*KTDB_TripDistribution_2050!M$12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247.4968934048772</v>
      </c>
      <c r="E55" s="400">
        <f>'A.일산테크노밸리(859991)_수정'!$P38*KTDB_TripDistribution_2050!N$12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10.970387191391136</v>
      </c>
      <c r="F55" s="400">
        <f>'A.일산테크노밸리(859991)_수정'!$P38*KTDB_TripDistribution_2050!O$12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2.9750202552925136E-2</v>
      </c>
      <c r="G55" s="400">
        <f>'A.일산테크노밸리(859991)_수정'!$P38*KTDB_TripDistribution_2050!P$12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8.429224056662131E-2</v>
      </c>
      <c r="H55" s="400">
        <f>'A.일산테크노밸리(859991)_수정'!$P38*KTDB_TripDistribution_2050!Q$12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290.40908140392548</v>
      </c>
      <c r="J55" s="230">
        <f t="shared" si="6"/>
        <v>290.40908140392554</v>
      </c>
      <c r="K55" s="206"/>
      <c r="L55" s="209" t="s">
        <v>481</v>
      </c>
      <c r="M55" s="213">
        <f>INDEX($A$44:$H$56,MATCH($L55,$B$44:$B$56,0),MATCH($M$43,$A$44:$H$44,0))*고양시_Modal_split!C$3 * 0.01</f>
        <v>8.9117723420705425E-2</v>
      </c>
      <c r="N55" s="207">
        <f>INDEX($A$44:$H$56,MATCH($L55,$B$44:$B$56,0),MATCH($M$43,$A$44:$H$44,0))*고양시_Modal_split!D$3 * 0.01</f>
        <v>14.968594758842059</v>
      </c>
      <c r="O55" s="207">
        <f>INDEX($A$44:$H$56,MATCH($L55,$B$44:$B$56,0),MATCH($M$43,$A$44:$H$44,0))*고양시_Modal_split!E$3 * 0.01</f>
        <v>1.8109994509421925</v>
      </c>
      <c r="P55" s="207">
        <f>INDEX($A$44:$H$56,MATCH($L55,$B$44:$B$56,0),MATCH($M$43,$A$44:$H$44,0))*고양시_Modal_split!F$3 * 0.01</f>
        <v>2.9186054420281029</v>
      </c>
      <c r="Q55" s="207">
        <f>INDEX($A$44:$H$56,MATCH($L55,$B$44:$B$56,0),MATCH($M$43,$A$44:$H$44,0))*고양시_Modal_split!G$3 * 0.01</f>
        <v>0.29281537695374643</v>
      </c>
      <c r="R55" s="207">
        <f>INDEX($A$44:$H$56,MATCH($L55,$B$44:$B$56,0),MATCH($M$43,$A$44:$H$44,0))*고양시_Modal_split!H$3 * 0.01</f>
        <v>3.1827758364537657E-3</v>
      </c>
      <c r="S55" s="207">
        <f>INDEX($A$44:$H$56,MATCH($L55,$B$44:$B$56,0),MATCH($M$43,$A$44:$H$44,0))*고양시_Modal_split!I$3 * 0.01</f>
        <v>0.88481168253414677</v>
      </c>
      <c r="T55" s="207">
        <f>INDEX($A$44:$H$56,MATCH($L55,$B$44:$B$56,0),MATCH($M$43,$A$44:$H$44,0))*고양시_Modal_split!J$3 * 0.01</f>
        <v>9.6883696461652615</v>
      </c>
      <c r="U55" s="207">
        <f>INDEX($A$44:$H$56,MATCH($L55,$B$44:$B$56,0),MATCH($M$43,$A$44:$H$44,0))*고양시_Modal_split!K$3 * 0.01</f>
        <v>4.7741637546806485E-2</v>
      </c>
      <c r="V55" s="207">
        <f>INDEX($A$44:$H$56,MATCH($L55,$B$44:$B$56,0),MATCH($M$43,$A$44:$H$44,0))*고양시_Modal_split!L$3 * 0.01</f>
        <v>0.96119830260903716</v>
      </c>
      <c r="W55" s="207">
        <f>INDEX($A$44:$H$56,MATCH($L55,$B$44:$B$56,0),MATCH($M$43,$A$44:$H$44,0))*고양시_Modal_split!M$3 * 0.01</f>
        <v>7.3203844238436608E-2</v>
      </c>
      <c r="X55" s="207">
        <f>INDEX($A$44:$H$56,MATCH($L55,$B$44:$B$56,0),MATCH($M$43,$A$44:$H$44,0))*고양시_Modal_split!N$3 * 0.01</f>
        <v>3.1827758364537655E-2</v>
      </c>
      <c r="Y55" s="207">
        <f>INDEX($A$44:$H$56,MATCH($L55,$B$44:$B$56,0),MATCH($M$43,$A$44:$H$44,0))*고양시_Modal_split!O$3 * 0.01</f>
        <v>5.7289965056167777E-2</v>
      </c>
      <c r="Z55" s="214">
        <f>INDEX($A$44:$H$56,MATCH($L55,$B$44:$B$56,0),MATCH($M$43,$A$44:$H$44,0))*고양시_Modal_split!P$3 * 0.01</f>
        <v>31.827758364537655</v>
      </c>
      <c r="AA55" s="213">
        <f>INDEX($A$44:$H$56,MATCH($L55,$B$44:$B$56,0),MATCH($AA$43,$A$44:$H$44,0))*고양시_Modal_split!C$4 * 0.01</f>
        <v>75.33805435244463</v>
      </c>
      <c r="AB55" s="207">
        <f>INDEX($A$44:$H$56,MATCH($L55,$B$44:$B$56,0),MATCH($AA$43,$A$44:$H$44,0))*고양시_Modal_split!D$4 * 0.01</f>
        <v>79.372253714944122</v>
      </c>
      <c r="AC55" s="207">
        <f>INDEX($A$44:$H$56,MATCH($L55,$B$44:$B$56,0),MATCH($AA$43,$A$44:$H$44,0))*고양시_Modal_split!E$4 * 0.01</f>
        <v>19.230508617558961</v>
      </c>
      <c r="AD55" s="207">
        <f>INDEX($A$44:$H$56,MATCH($L55,$B$44:$B$56,0),MATCH($AA$43,$A$44:$H$44,0))*고양시_Modal_split!F$4 * 0.01</f>
        <v>2.3512204873463332</v>
      </c>
      <c r="AE55" s="207">
        <f>INDEX($A$44:$H$56,MATCH($L55,$B$44:$B$56,0),MATCH($AA$43,$A$44:$H$44,0))*고양시_Modal_split!G$4 * 0.01</f>
        <v>28.981886217711118</v>
      </c>
      <c r="AF55" s="207">
        <f>INDEX($A$44:$H$56,MATCH($L55,$B$44:$B$56,0),MATCH($AA$43,$A$44:$H$44,0))*고양시_Modal_split!H$4 * 0.01</f>
        <v>0</v>
      </c>
      <c r="AG55" s="207">
        <f>INDEX($A$44:$H$56,MATCH($L55,$B$44:$B$56,0),MATCH($AA$43,$A$44:$H$44,0))*고양시_Modal_split!I$4 * 0.01</f>
        <v>8.6128918904897258</v>
      </c>
      <c r="AH55" s="207">
        <f>INDEX($A$44:$H$56,MATCH($L55,$B$44:$B$56,0),MATCH($AA$43,$A$44:$H$44,0))*고양시_Modal_split!J$4 * 0.01</f>
        <v>11.657103679369715</v>
      </c>
      <c r="AI55" s="207">
        <f>INDEX($A$44:$H$56,MATCH($L55,$B$44:$B$56,0),MATCH($AA$43,$A$44:$H$44,0))*고양시_Modal_split!K$4 * 0.01</f>
        <v>0</v>
      </c>
      <c r="AJ55" s="207">
        <f>INDEX($A$44:$H$56,MATCH($L55,$B$44:$B$56,0),MATCH($AA$43,$A$44:$H$44,0))*고양시_Modal_split!L$4 * 0.01</f>
        <v>11.434356475305327</v>
      </c>
      <c r="AK55" s="207">
        <f>INDEX($A$44:$H$56,MATCH($L55,$B$44:$B$56,0),MATCH($AA$43,$A$44:$H$44,0))*고양시_Modal_split!M$4 * 0.01</f>
        <v>1.6582291858126774</v>
      </c>
      <c r="AL55" s="207">
        <f>INDEX($A$44:$H$56,MATCH($L55,$B$44:$B$56,0),MATCH($AA$43,$A$44:$H$44,0))*고양시_Modal_split!N$4 * 0.01</f>
        <v>6.18742233512193</v>
      </c>
      <c r="AM55" s="207">
        <f>INDEX($A$44:$H$56,MATCH($L55,$B$44:$B$56,0),MATCH($AA$43,$A$44:$H$44,0))*고양시_Modal_split!O$4 * 0.01</f>
        <v>2.6729664487726739</v>
      </c>
      <c r="AN55" s="214">
        <f>INDEX($A$44:$H$56,MATCH($L55,$B$44:$B$56,0),MATCH($AA$43,$A$44:$H$44,0))*고양시_Modal_split!P$4 * 0.01</f>
        <v>247.4968934048772</v>
      </c>
      <c r="AO55" s="213">
        <f>INDEX($A$44:$H$56,MATCH($L55,$B$44:$B$56,0),MATCH($AO$43,$A$44:$H$44,0))*고양시_Modal_split!C$5 * 0.01</f>
        <v>6.5822323148346821E-3</v>
      </c>
      <c r="AP55" s="207">
        <f>INDEX($A$44:$H$56,MATCH($L55,$B$44:$B$56,0),MATCH($AO$43,$A$44:$H$44,0))*고양시_Modal_split!D$5 * 0.01</f>
        <v>8.0390997338514261</v>
      </c>
      <c r="AQ55" s="207">
        <f>INDEX($A$44:$H$56,MATCH($L55,$B$44:$B$56,0),MATCH($AO$43,$A$44:$H$44,0))*고양시_Modal_split!E$5 * 0.01</f>
        <v>1.080583138352027</v>
      </c>
      <c r="AR55" s="207">
        <f>INDEX($A$44:$H$56,MATCH($L55,$B$44:$B$56,0),MATCH($AO$43,$A$44:$H$44,0))*고양시_Modal_split!F$5 * 0.01</f>
        <v>0.23037813101921387</v>
      </c>
      <c r="AS55" s="207">
        <f>INDEX($A$44:$H$56,MATCH($L55,$B$44:$B$56,0),MATCH($AO$43,$A$44:$H$44,0))*고양시_Modal_split!G$5 * 0.01</f>
        <v>7.1307516744042398E-2</v>
      </c>
      <c r="AT55" s="207">
        <f>INDEX($A$44:$H$56,MATCH($L55,$B$44:$B$56,0),MATCH($AO$43,$A$44:$H$44,0))*고양시_Modal_split!H$5 * 0.01</f>
        <v>7.6792710339737948E-3</v>
      </c>
      <c r="AU55" s="207">
        <f>INDEX($A$44:$H$56,MATCH($L55,$B$44:$B$56,0),MATCH($AO$43,$A$44:$H$44,0))*고양시_Modal_split!I$5 * 0.01</f>
        <v>0.3038797252015345</v>
      </c>
      <c r="AV55" s="207">
        <f>INDEX($A$44:$H$56,MATCH($L55,$B$44:$B$56,0),MATCH($AO$43,$A$44:$H$44,0))*고양시_Modal_split!J$5 * 0.01</f>
        <v>0.6878432769002244</v>
      </c>
      <c r="AW55" s="207">
        <f>INDEX($A$44:$H$56,MATCH($L55,$B$44:$B$56,0),MATCH($AO$43,$A$44:$H$44,0))*고양시_Modal_split!K$5 * 0.01</f>
        <v>2.1940774382782275E-3</v>
      </c>
      <c r="AX55" s="207">
        <f>INDEX($A$44:$H$56,MATCH($L55,$B$44:$B$56,0),MATCH($AO$43,$A$44:$H$44,0))*고양시_Modal_split!L$5 * 0.01</f>
        <v>0.27974487338047399</v>
      </c>
      <c r="AY55" s="207">
        <f>INDEX($A$44:$H$56,MATCH($L55,$B$44:$B$56,0),MATCH($AO$43,$A$44:$H$44,0))*고양시_Modal_split!M$5 * 0.01</f>
        <v>7.350159418232062E-2</v>
      </c>
      <c r="AZ55" s="207">
        <f>INDEX($A$44:$H$56,MATCH($L55,$B$44:$B$56,0),MATCH($AO$43,$A$44:$H$44,0))*고양시_Modal_split!N$5 * 0.01</f>
        <v>1.8649658225364931E-2</v>
      </c>
      <c r="BA55" s="207">
        <f>INDEX($A$44:$H$56,MATCH($L55,$B$44:$B$56,0),MATCH($AO$43,$A$44:$H$44,0))*고양시_Modal_split!O$5 * 0.01</f>
        <v>0.16894396274742352</v>
      </c>
      <c r="BB55" s="214">
        <f>INDEX($A$44:$H$56,MATCH($L55,$B$44:$B$56,0),MATCH($AO$43,$A$44:$H$44,0))*고양시_Modal_split!P$5 * 0.01</f>
        <v>10.970387191391135</v>
      </c>
      <c r="BC55" s="213">
        <f>INDEX($A$44:$H$56,MATCH($L55,$B$44:$B$56,0),MATCH($BC$43,$A$44:$H$44,0))*고양시_Modal_split!C$6 * 0.01</f>
        <v>0</v>
      </c>
      <c r="BD55" s="207">
        <f>INDEX($A$44:$H$56,MATCH($L55,$B$44:$B$56,0),MATCH($BC$43,$A$44:$H$44,0))*고양시_Modal_split!D$6 * 0.01</f>
        <v>2.4636142734077299E-2</v>
      </c>
      <c r="BE55" s="207">
        <f>INDEX($A$44:$H$56,MATCH($L55,$B$44:$B$56,0),MATCH($BC$43,$A$44:$H$44,0))*고양시_Modal_split!E$6 * 0.01</f>
        <v>1.2792587097757807E-4</v>
      </c>
      <c r="BF55" s="207">
        <f>INDEX($A$44:$H$56,MATCH($L55,$B$44:$B$56,0),MATCH($BC$43,$A$44:$H$44,0))*고양시_Modal_split!F$6 * 0.01</f>
        <v>3.6295247114568664E-4</v>
      </c>
      <c r="BG55" s="207">
        <f>INDEX($A$44:$H$56,MATCH($L55,$B$44:$B$56,0),MATCH($BC$43,$A$44:$H$44,0))*고양시_Modal_split!G$6 * 0.01</f>
        <v>0</v>
      </c>
      <c r="BH55" s="207">
        <f>INDEX($A$44:$H$56,MATCH($L55,$B$44:$B$56,0),MATCH($BC$43,$A$44:$H$44,0))*고양시_Modal_split!H$6 * 0.01</f>
        <v>1.5797357555603249E-3</v>
      </c>
      <c r="BI55" s="207">
        <f>INDEX($A$44:$H$56,MATCH($L55,$B$44:$B$56,0),MATCH($BC$43,$A$44:$H$44,0))*고양시_Modal_split!I$6 * 0.01</f>
        <v>1.0531571703735498E-3</v>
      </c>
      <c r="BJ55" s="207">
        <f>INDEX($A$44:$H$56,MATCH($L55,$B$44:$B$56,0),MATCH($BC$43,$A$44:$H$44,0))*고양시_Modal_split!J$6 * 0.01</f>
        <v>1.4696600061145015E-3</v>
      </c>
      <c r="BK55" s="207">
        <f>INDEX($A$44:$H$56,MATCH($L55,$B$44:$B$56,0),MATCH($BC$43,$A$44:$H$44,0))*고양시_Modal_split!K$6 * 0.01</f>
        <v>0</v>
      </c>
      <c r="BL55" s="207">
        <f>INDEX($A$44:$H$56,MATCH($L55,$B$44:$B$56,0),MATCH($BC$43,$A$44:$H$44,0))*고양시_Modal_split!L$6 * 0.01</f>
        <v>2.2610153940223106E-4</v>
      </c>
      <c r="BM55" s="207">
        <f>INDEX($A$44:$H$56,MATCH($L55,$B$44:$B$56,0),MATCH($BC$43,$A$44:$H$44,0))*고양시_Modal_split!M$6 * 0.01</f>
        <v>2.7072684323161875E-4</v>
      </c>
      <c r="BN55" s="207">
        <f>INDEX($A$44:$H$56,MATCH($L55,$B$44:$B$56,0),MATCH($BC$43,$A$44:$H$44,0))*고양시_Modal_split!N$6 * 0.01</f>
        <v>0</v>
      </c>
      <c r="BO55" s="207">
        <f>INDEX($A$44:$H$56,MATCH($L55,$B$44:$B$56,0),MATCH($BC$43,$A$44:$H$44,0))*고양시_Modal_split!O$6 * 0.01</f>
        <v>2.380016204234011E-5</v>
      </c>
      <c r="BP55" s="214">
        <f>INDEX($A$44:$H$56,MATCH($L55,$B$44:$B$56,0),MATCH($BC$43,$A$44:$H$44,0))*고양시_Modal_split!P$6 * 0.01</f>
        <v>2.9750202552925136E-2</v>
      </c>
      <c r="BQ55" s="213">
        <f>INDEX($A$44:$H$56,MATCH($L55,$B$44:$B$56,0),MATCH($BQ$43,$A$44:$H$44,0))*고양시_Modal_split!C$7 * 0.01</f>
        <v>0</v>
      </c>
      <c r="BR55" s="207">
        <f>INDEX($A$44:$H$56,MATCH($L55,$B$44:$B$56,0),MATCH($BQ$43,$A$44:$H$44,0))*고양시_Modal_split!D$7 * 0.01</f>
        <v>5.1654285019225539E-2</v>
      </c>
      <c r="BS55" s="207">
        <f>INDEX($A$44:$H$56,MATCH($L55,$B$44:$B$56,0),MATCH($BQ$43,$A$44:$H$44,0))*고양시_Modal_split!E$7 * 0.01</f>
        <v>2.5203379929419774E-3</v>
      </c>
      <c r="BT55" s="207">
        <f>INDEX($A$44:$H$56,MATCH($L55,$B$44:$B$56,0),MATCH($BQ$43,$A$44:$H$44,0))*고양시_Modal_split!F$7 * 0.01</f>
        <v>8.4292240566621315E-4</v>
      </c>
      <c r="BU55" s="207">
        <f>INDEX($A$44:$H$56,MATCH($L55,$B$44:$B$56,0),MATCH($BQ$43,$A$44:$H$44,0))*고양시_Modal_split!G$7 * 0.01</f>
        <v>3.5402741037980948E-4</v>
      </c>
      <c r="BV55" s="207">
        <f>INDEX($A$44:$H$56,MATCH($L55,$B$44:$B$56,0),MATCH($BQ$43,$A$44:$H$44,0))*고양시_Modal_split!H$7 * 0.01</f>
        <v>4.7119362476741311E-3</v>
      </c>
      <c r="BW55" s="207">
        <f>INDEX($A$44:$H$56,MATCH($L55,$B$44:$B$56,0),MATCH($BQ$43,$A$44:$H$44,0))*고양시_Modal_split!I$7 * 0.01</f>
        <v>1.5737361313788202E-2</v>
      </c>
      <c r="BX55" s="207">
        <f>INDEX($A$44:$H$56,MATCH($L55,$B$44:$B$56,0),MATCH($BQ$43,$A$44:$H$44,0))*고양시_Modal_split!J$7 * 0.01</f>
        <v>1.6858448113324263E-5</v>
      </c>
      <c r="BY55" s="207">
        <f>INDEX($A$44:$H$56,MATCH($L55,$B$44:$B$56,0),MATCH($BQ$43,$A$44:$H$44,0))*고양시_Modal_split!K$7 * 0.01</f>
        <v>6.4905025236298413E-3</v>
      </c>
      <c r="BZ55" s="207">
        <f>INDEX($A$44:$H$56,MATCH($L55,$B$44:$B$56,0),MATCH($BQ$43,$A$44:$H$44,0))*고양시_Modal_split!L$7 * 0.01</f>
        <v>5.9004568396634907E-5</v>
      </c>
      <c r="CA55" s="207">
        <f>INDEX($A$44:$H$56,MATCH($L55,$B$44:$B$56,0),MATCH($BQ$43,$A$44:$H$44,0))*고양시_Modal_split!M$7 * 0.01</f>
        <v>1.5762648985958186E-3</v>
      </c>
      <c r="CB55" s="207">
        <f>INDEX($A$44:$H$56,MATCH($L55,$B$44:$B$56,0),MATCH($BQ$43,$A$44:$H$44,0))*고양시_Modal_split!N$7 * 0.01</f>
        <v>3.2873973820982312E-4</v>
      </c>
      <c r="CC55" s="207">
        <f>INDEX($A$44:$H$56,MATCH($L55,$B$44:$B$56,0),MATCH($BQ$43,$A$44:$H$44,0))*고양시_Modal_split!O$7 * 0.01</f>
        <v>0</v>
      </c>
      <c r="CD55" s="214">
        <f>INDEX($A$44:$H$56,MATCH($L55,$B$44:$B$56,0),MATCH($BQ$43,$A$44:$H$44,0))*고양시_Modal_split!P$7 * 0.01</f>
        <v>8.429224056662131E-2</v>
      </c>
      <c r="CE55" s="218">
        <f t="shared" si="24"/>
        <v>75.43375430818017</v>
      </c>
      <c r="CF55" s="208">
        <f t="shared" si="7"/>
        <v>102.45623863539092</v>
      </c>
      <c r="CG55" s="208">
        <f t="shared" si="8"/>
        <v>22.124739470717095</v>
      </c>
      <c r="CH55" s="208">
        <f t="shared" si="9"/>
        <v>5.5014099352704617</v>
      </c>
      <c r="CI55" s="208">
        <f t="shared" si="10"/>
        <v>29.346363138819289</v>
      </c>
      <c r="CJ55" s="208">
        <f t="shared" si="11"/>
        <v>1.7153718873662016E-2</v>
      </c>
      <c r="CK55" s="208">
        <f t="shared" si="12"/>
        <v>9.8183738167095687</v>
      </c>
      <c r="CL55" s="208">
        <f t="shared" si="13"/>
        <v>22.034803120889428</v>
      </c>
      <c r="CM55" s="208">
        <f t="shared" si="14"/>
        <v>5.6426217508714557E-2</v>
      </c>
      <c r="CN55" s="208">
        <f t="shared" si="15"/>
        <v>12.675584757402639</v>
      </c>
      <c r="CO55" s="208">
        <f t="shared" si="16"/>
        <v>1.8067816159752621</v>
      </c>
      <c r="CP55" s="208">
        <f t="shared" si="17"/>
        <v>6.2382284914500419</v>
      </c>
      <c r="CQ55" s="208">
        <f t="shared" si="18"/>
        <v>2.8992241767383078</v>
      </c>
      <c r="CR55" s="219">
        <f t="shared" si="19"/>
        <v>290.40908140392554</v>
      </c>
      <c r="CS55" s="225">
        <f t="shared" si="25"/>
        <v>0</v>
      </c>
      <c r="CV55" s="265"/>
      <c r="CW55" s="266" t="s">
        <v>481</v>
      </c>
      <c r="CX55" s="267">
        <f>INDEX($M$43:$Z$56,MATCH($CW55,$L$43:$L$56,0),MATCH(CX$44,$M$44:$Z$44,0))/INDEX(고양시_재차인원!$D$4:$H$35,MATCH("고양시",고양시_재차인원!$B$4:$B$35,0),MATCH('A.일산테크노밸리(859991)_수정'!$CX$43,고양시_재차인원!$D$4:$H$4,0))</f>
        <v>13.364816748966122</v>
      </c>
      <c r="CY55" s="267">
        <f>INDEX($M$43:$Z$56,MATCH($CW55,$L$43:$L$56,0),MATCH(CY$44,$M$44:$Z$44,0))/INDEX(고양시_재차인원!$K$4:$O$20,MATCH("경기도",고양시_재차인원!$K$4:$K$20,0),MATCH('A.일산테크노밸리(859991)_수정'!CY$44,고양시_재차인원!$K$4:$O$4,0))</f>
        <v>1.1055143579207245E-4</v>
      </c>
      <c r="CZ55" s="267">
        <f>INDEX($M$43:$Z$56,MATCH($CW55,$L$43:$L$56,0),MATCH(CZ$44,$M$44:$Z$44,0))/INDEX(고양시_재차인원!$K$4:$O$20,MATCH("경기도",고양시_재차인원!$K$4:$K$20,0),MATCH('A.일산테크노밸리(859991)_수정'!CZ$44,고양시_재차인원!$K$4:$O$4,0))</f>
        <v>3.0733299150196139E-2</v>
      </c>
      <c r="DA55" s="267">
        <f>INDEX($M$43:$Z$56,MATCH($CW55,$L$43:$L$56,0),MATCH(DA$44,$M$44:$Z$44,0))/INDEX(고양시_재차인원!$K$4:$O$20,MATCH("경기도",고양시_재차인원!$K$4:$K$20,0),MATCH('A.일산테크노밸리(859991)_수정'!DA$44,고양시_재차인원!$K$4:$O$4,0))</f>
        <v>0.64079886840602474</v>
      </c>
      <c r="DB55" s="268">
        <f>INDEX($AA$43:$AN$56,MATCH($CW55,$L$43:$L$56,0),MATCH(DB$44,$AA$44:$AN$44,0))/INDEX(고양시_재차인원!$D$4:$H$35,MATCH("고양시",고양시_재차인원!$B$4:$B$35,0),MATCH('A.일산테크노밸리(859991)_수정'!$DB$43,고양시_재차인원!$D$4:$H$4,0))</f>
        <v>56.292378521236969</v>
      </c>
      <c r="DC55" s="267">
        <f>INDEX($AA$43:$AN$56,MATCH($CW55,$L$43:$L$56,0),MATCH(DC$44,$AA$44:$AN$44,0))/INDEX(고양시_재차인원!$K$4:$O$20,MATCH("경기도",고양시_재차인원!$K$4:$K$20,0),MATCH('A.일산테크노밸리(859991)_수정'!DC$44,고양시_재차인원!$K$4:$O$4,0))</f>
        <v>0</v>
      </c>
      <c r="DD55" s="267">
        <f>INDEX($AA$43:$AN$56,MATCH($CW55,$L$43:$L$56,0),MATCH(DD$44,$AA$44:$AN$44,0))/INDEX(고양시_재차인원!$K$4:$O$20,MATCH("경기도",고양시_재차인원!$K$4:$K$20,0),MATCH('A.일산테크노밸리(859991)_수정'!DD$44,고양시_재차인원!$K$4:$O$4,0))</f>
        <v>0.29916262210801409</v>
      </c>
      <c r="DE55" s="267">
        <f>INDEX($AA$43:$AN$56,MATCH($CW55,$L$43:$L$56,0),MATCH(DE$44,$AA$44:$AN$44,0))/INDEX(고양시_재차인원!$K$4:$O$20,MATCH("경기도",고양시_재차인원!$K$4:$K$20,0),MATCH('A.일산테크노밸리(859991)_수정'!DE$44,고양시_재차인원!$K$4:$O$4,0))</f>
        <v>7.6229043168702182</v>
      </c>
      <c r="DF55" s="268">
        <f>INDEX($AO$43:$BB$56,MATCH($CW55,$L$43:$L$56,0),MATCH(DF$44,$AO$44:$BB$44,0))/INDEX(고양시_재차인원!$D$4:$H$35,MATCH("고양시",고양시_재차인원!$B$4:$B$35,0),MATCH('A.일산테크노밸리(859991)_수정'!$DF$43,고양시_재차인원!$D$4:$H$4,0))</f>
        <v>6.1839228721934045</v>
      </c>
      <c r="DG55" s="267">
        <f>INDEX($AO$43:$BB$56,MATCH($CW55,$L$43:$L$56,0),MATCH(DG$44,$AO$44:$BB$44,0))/INDEX(고양시_재차인원!$K$4:$O$20,MATCH("경기도",고양시_재차인원!$K$4:$K$20,0),MATCH('A.일산테크노밸리(859991)_수정'!DG$44,고양시_재차인원!$K$4:$O$4,0))</f>
        <v>2.6673397130857226E-4</v>
      </c>
      <c r="DH55" s="267">
        <f>INDEX($AO$43:$BB$56,MATCH($CW55,$L$43:$L$56,0),MATCH(DH$44,$AO$44:$BB$44,0))/INDEX(고양시_재차인원!$K$4:$O$20,MATCH("경기도",고양시_재차인원!$K$4:$K$20,0),MATCH('A.일산테크노밸리(859991)_수정'!DH$44,고양시_재차인원!$K$4:$O$4,0))</f>
        <v>1.0555044293210646E-2</v>
      </c>
      <c r="DI55" s="267">
        <f>INDEX($AO$43:$BB$56,MATCH($CW55,$L$43:$L$56,0),MATCH(DI$44,$AO$44:$BB$44,0))/INDEX(고양시_재차인원!$K$4:$O$20,MATCH("경기도",고양시_재차인원!$K$4:$K$20,0),MATCH('A.일산테크노밸리(859991)_수정'!DI$44,고양시_재차인원!$K$4:$O$4,0))</f>
        <v>0.18649658225364932</v>
      </c>
      <c r="DJ55" s="268">
        <f>INDEX($BC$43:$BP$56,MATCH($CW55,$L$43:$L$56,0),MATCH(DJ$44,$BC$44:$BP$44,0))/INDEX(고양시_재차인원!$D$4:$H$35,MATCH("고양시",고양시_재차인원!$B$4:$B$35,0),MATCH('A.일산테크노밸리(859991)_수정'!$DJ$43,고양시_재차인원!$D$4:$H$4,0))</f>
        <v>1.8114810833880366E-2</v>
      </c>
      <c r="DK55" s="267">
        <f>INDEX($BC$43:$BP$56,MATCH($CW55,$L$43:$L$56,0),MATCH(DK$44,$BC$44:$BP$44,0))/INDEX(고양시_재차인원!$K$4:$O$20,MATCH("경기도",고양시_재차인원!$K$4:$K$20,0),MATCH('A.일산테크노밸리(859991)_수정'!DK$44,고양시_재차인원!$K$4:$O$4,0))</f>
        <v>5.4870988383477766E-5</v>
      </c>
      <c r="DL55" s="267">
        <f>INDEX($BC$43:$BP$56,MATCH($CW55,$L$43:$L$56,0),MATCH(DL$44,$BC$44:$BP$44,0))/INDEX(고양시_재차인원!$K$4:$O$20,MATCH("경기도",고양시_재차인원!$K$4:$K$20,0),MATCH('A.일산테크노밸리(859991)_수정'!DL$44,고양시_재차인원!$K$4:$O$4,0))</f>
        <v>3.6580658922318508E-5</v>
      </c>
      <c r="DM55" s="267">
        <f>INDEX($BC$43:$BP$56,MATCH($CW55,$L$43:$L$56,0),MATCH(DM$44,$BC$44:$BP$44,0))/INDEX(고양시_재차인원!$K$4:$O$20,MATCH("경기도",고양시_재차인원!$K$4:$K$20,0),MATCH('A.일산테크노밸리(859991)_수정'!DM$44,고양시_재차인원!$K$4:$O$4,0))</f>
        <v>1.5073435960148736E-4</v>
      </c>
      <c r="DN55" s="268">
        <f>INDEX($BQ$43:$CD$56,MATCH($CW55,$L$43:$L$56,0),MATCH(DN$44,$BQ$44:$CD$44,0))/INDEX(고양시_재차인원!$D$4:$H$35,MATCH("고양시",고양시_재차인원!$B$4:$B$35,0),MATCH('A.일산테크노밸리(859991)_수정'!$DN$43,고양시_재차인원!$D$4:$H$4,0))</f>
        <v>4.0995464300972652E-2</v>
      </c>
      <c r="DO55" s="267">
        <f>INDEX($BQ$43:$CD$56,MATCH($CW55,$L$43:$L$56,0),MATCH(DO$44,$BQ$44:$CD$44,0))/INDEX(고양시_재차인원!$K$4:$O$20,MATCH("경기도",고양시_재차인원!$K$4:$K$20,0),MATCH('A.일산테크노밸리(859991)_수정'!DO$44,고양시_재차인원!$K$4:$O$4,0))</f>
        <v>1.6366572586572182E-4</v>
      </c>
      <c r="DP55" s="267">
        <f>INDEX($BQ$43:$CD$56,MATCH($CW55,$L$43:$L$56,0),MATCH(DP$44,$BQ$44:$CD$44,0))/INDEX(고양시_재차인원!$K$4:$O$20,MATCH("경기도",고양시_재차인원!$K$4:$K$20,0),MATCH('A.일산테크노밸리(859991)_수정'!DP$44,고양시_재차인원!$K$4:$O$4,0))</f>
        <v>5.4662595740841277E-4</v>
      </c>
      <c r="DQ55" s="267">
        <f>INDEX($BQ$43:$CD$56,MATCH($CW55,$L$43:$L$56,0),MATCH(DQ$44,$BQ$44:$CD$44,0))/INDEX(고양시_재차인원!$K$4:$O$20,MATCH("경기도",고양시_재차인원!$K$4:$K$20,0),MATCH('A.일산테크노밸리(859991)_수정'!DQ$44,고양시_재차인원!$K$4:$O$4,0))</f>
        <v>3.933637893108994E-5</v>
      </c>
      <c r="DR55" s="269">
        <f t="shared" si="26"/>
        <v>75.900228417531352</v>
      </c>
      <c r="DS55" s="270">
        <f t="shared" si="20"/>
        <v>5.9582212134984432E-4</v>
      </c>
      <c r="DT55" s="270">
        <f t="shared" si="21"/>
        <v>0.34103417216775156</v>
      </c>
      <c r="DU55" s="270">
        <f t="shared" si="22"/>
        <v>8.4503898382684266</v>
      </c>
      <c r="DW55" s="278"/>
      <c r="DX55" s="278"/>
      <c r="DY55" s="281" t="b">
        <f>SUM(DY45:DY53)=DY54</f>
        <v>1</v>
      </c>
      <c r="DZ55" s="281" t="b">
        <f>SUM(DZ45:DZ53)=DZ54</f>
        <v>1</v>
      </c>
      <c r="EC55" s="412" t="s">
        <v>15</v>
      </c>
      <c r="ED55" s="412" t="s">
        <v>84</v>
      </c>
      <c r="EE55" s="412">
        <v>5030.8546999999999</v>
      </c>
      <c r="EF55" s="412">
        <v>2.3365252236241602E-2</v>
      </c>
      <c r="EG55" s="413">
        <v>859011</v>
      </c>
      <c r="EH55" s="414">
        <f t="shared" si="29"/>
        <v>161.452926405927</v>
      </c>
      <c r="EI55" s="415">
        <f t="shared" si="30"/>
        <v>0.65390347417190464</v>
      </c>
      <c r="EJ55" s="402">
        <v>0</v>
      </c>
      <c r="EM55" s="278" t="s">
        <v>15</v>
      </c>
      <c r="EN55" s="278" t="s">
        <v>84</v>
      </c>
      <c r="EO55" s="278">
        <v>5030.8546999999999</v>
      </c>
      <c r="EP55" s="278">
        <v>2.3365252236241602E-2</v>
      </c>
      <c r="EQ55" s="289">
        <v>859011</v>
      </c>
      <c r="ER55" s="290">
        <f t="shared" si="31"/>
        <v>161.452926405927</v>
      </c>
      <c r="ES55" s="291">
        <f t="shared" si="23"/>
        <v>0.65390347417190464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38.25" customHeight="1" thickBot="1">
      <c r="A56" s="205"/>
      <c r="B56" s="205" t="s">
        <v>26</v>
      </c>
      <c r="C56" s="400">
        <f>'A.일산테크노밸리(859991)_수정'!$P39*KTDB_TripDistribution_2050!L$12 * (1 + KTDB_발생량도착량_증가율!$D$7*5) * (1 + KTDB_발생량도착량_증가율!$E$7*5) * (1 + KTDB_발생량도착량_증가율!$F$7*5) * (1 + KTDB_발생량도착량_증가율!$G$7*5) * (1 + KTDB_발생량도착량_증가율!$H$7*5)</f>
        <v>3798.2358615726735</v>
      </c>
      <c r="D56" s="400">
        <f>'A.일산테크노밸리(859991)_수정'!$P39*KTDB_TripDistribution_2050!M$12 * (1 + KTDB_발생량도착량_증가율!$D$7*5) * (1 + KTDB_발생량도착량_증가율!$E$7*5) * (1 + KTDB_발생량도착량_증가율!$F$7*5) * (1 + KTDB_발생량도착량_증가율!$G$7*5) * (1 + KTDB_발생량도착량_증가율!$H$7*5)</f>
        <v>29535.588569933192</v>
      </c>
      <c r="E56" s="400">
        <f>'A.일산테크노밸리(859991)_수정'!$P39*KTDB_TripDistribution_2050!N$12 * (1 + KTDB_발생량도착량_증가율!$D$7*5) * (1 + KTDB_발생량도착량_증가율!$E$7*5) * (1 + KTDB_발생량도착량_증가율!$F$7*5) * (1 + KTDB_발생량도착량_증가율!$G$7*5) * (1 + KTDB_발생량도착량_증가율!$H$7*5)</f>
        <v>1309.1753923865958</v>
      </c>
      <c r="F56" s="400">
        <f>'A.일산테크노밸리(859991)_수정'!$P39*KTDB_TripDistribution_2050!O$12 * (1 + KTDB_발생량도착량_증가율!$D$7*5) * (1 + KTDB_발생량도착량_증가율!$E$7*5) * (1 + KTDB_발생량도착량_증가율!$F$7*5) * (1 + KTDB_발생량도착량_증가율!$G$7*5) * (1 + KTDB_발생량도착량_증가율!$H$7*5)</f>
        <v>3.5503061488450083</v>
      </c>
      <c r="G56" s="400">
        <f>'A.일산테크노밸리(859991)_수정'!$P39*KTDB_TripDistribution_2050!P$12 * (1 + KTDB_발생량도착량_증가율!$D$7*5) * (1 + KTDB_발생량도착량_증가율!$E$7*5) * (1 + KTDB_발생량도착량_증가율!$F$7*5) * (1 + KTDB_발생량도착량_증가율!$G$7*5) * (1 + KTDB_발생량도착량_증가율!$H$7*5)</f>
        <v>10.059200755060866</v>
      </c>
      <c r="H56" s="400">
        <f>'A.일산테크노밸리(859991)_수정'!$P39*KTDB_TripDistribution_2050!Q$12 * (1 + KTDB_발생량도착량_증가율!$D$7*5) * (1 + KTDB_발생량도착량_증가율!$E$7*5) * (1 + KTDB_발생량도착량_증가율!$F$7*5) * (1 + KTDB_발생량도착량_증가율!$G$7*5) * (1 + KTDB_발생량도착량_증가율!$H$7*5)</f>
        <v>34656.609330796367</v>
      </c>
      <c r="I56" t="b">
        <f>H56=$P$39</f>
        <v>0</v>
      </c>
      <c r="J56" s="230">
        <f t="shared" si="6"/>
        <v>34656.609330796367</v>
      </c>
      <c r="K56" s="206"/>
      <c r="L56" s="209" t="s">
        <v>26</v>
      </c>
      <c r="M56" s="215">
        <f>INDEX($A$44:$H$56,MATCH($L56,$B$44:$B$56,0),MATCH($M$43,$A$44:$H$44,0))*고양시_Modal_split!C$3 * 0.01</f>
        <v>10.635060412403485</v>
      </c>
      <c r="N56" s="216">
        <f>INDEX($A$44:$H$56,MATCH($L56,$B$44:$B$56,0),MATCH($M$43,$A$44:$H$44,0))*고양시_Modal_split!D$3 * 0.01</f>
        <v>1786.3103256976285</v>
      </c>
      <c r="O56" s="216">
        <f>INDEX($A$44:$H$56,MATCH($L56,$B$44:$B$56,0),MATCH($M$43,$A$44:$H$44,0))*고양시_Modal_split!E$3 * 0.01</f>
        <v>216.11962052348511</v>
      </c>
      <c r="P56" s="216">
        <f>INDEX($A$44:$H$56,MATCH($L56,$B$44:$B$56,0),MATCH($M$43,$A$44:$H$44,0))*고양시_Modal_split!F$3 * 0.01</f>
        <v>348.29822850621417</v>
      </c>
      <c r="Q56" s="216">
        <f>INDEX($A$44:$H$56,MATCH($L56,$B$44:$B$56,0),MATCH($M$43,$A$44:$H$44,0))*고양시_Modal_split!G$3 * 0.01</f>
        <v>34.943769926468597</v>
      </c>
      <c r="R56" s="216">
        <f>INDEX($A$44:$H$56,MATCH($L56,$B$44:$B$56,0),MATCH($M$43,$A$44:$H$44,0))*고양시_Modal_split!H$3 * 0.01</f>
        <v>0.37982358615726741</v>
      </c>
      <c r="S56" s="216">
        <f>INDEX($A$44:$H$56,MATCH($L56,$B$44:$B$56,0),MATCH($M$43,$A$44:$H$44,0))*고양시_Modal_split!I$3 * 0.01</f>
        <v>105.59095695172032</v>
      </c>
      <c r="T56" s="216">
        <f>INDEX($A$44:$H$56,MATCH($L56,$B$44:$B$56,0),MATCH($M$43,$A$44:$H$44,0))*고양시_Modal_split!J$3 * 0.01</f>
        <v>1156.1829962627219</v>
      </c>
      <c r="U56" s="216">
        <f>INDEX($A$44:$H$56,MATCH($L56,$B$44:$B$56,0),MATCH($M$43,$A$44:$H$44,0))*고양시_Modal_split!K$3 * 0.01</f>
        <v>5.6973537923590092</v>
      </c>
      <c r="V56" s="216">
        <f>INDEX($A$44:$H$56,MATCH($L56,$B$44:$B$56,0),MATCH($M$43,$A$44:$H$44,0))*고양시_Modal_split!L$3 * 0.01</f>
        <v>114.70672301949475</v>
      </c>
      <c r="W56" s="216">
        <f>INDEX($A$44:$H$56,MATCH($L56,$B$44:$B$56,0),MATCH($M$43,$A$44:$H$44,0))*고양시_Modal_split!M$3 * 0.01</f>
        <v>8.7359424816171494</v>
      </c>
      <c r="X56" s="216">
        <f>INDEX($A$44:$H$56,MATCH($L56,$B$44:$B$56,0),MATCH($M$43,$A$44:$H$44,0))*고양시_Modal_split!N$3 * 0.01</f>
        <v>3.7982358615726737</v>
      </c>
      <c r="Y56" s="216">
        <f>INDEX($A$44:$H$56,MATCH($L56,$B$44:$B$56,0),MATCH($M$43,$A$44:$H$44,0))*고양시_Modal_split!O$3 * 0.01</f>
        <v>6.8368245508308121</v>
      </c>
      <c r="Z56" s="217">
        <f>INDEX($A$44:$H$56,MATCH($L56,$B$44:$B$56,0),MATCH($M$43,$A$44:$H$44,0))*고양시_Modal_split!P$3 * 0.01</f>
        <v>3798.2358615726735</v>
      </c>
      <c r="AA56" s="215">
        <f>INDEX($A$44:$H$56,MATCH($L56,$B$44:$B$56,0),MATCH($AA$43,$A$44:$H$44,0))*고양시_Modal_split!C$4 * 0.01</f>
        <v>8990.6331606876647</v>
      </c>
      <c r="AB56" s="216">
        <f>INDEX($A$44:$H$56,MATCH($L56,$B$44:$B$56,0),MATCH($AA$43,$A$44:$H$44,0))*고양시_Modal_split!D$4 * 0.01</f>
        <v>9472.0632543775737</v>
      </c>
      <c r="AC56" s="216">
        <f>INDEX($A$44:$H$56,MATCH($L56,$B$44:$B$56,0),MATCH($AA$43,$A$44:$H$44,0))*고양시_Modal_split!E$4 * 0.01</f>
        <v>2294.9152318838092</v>
      </c>
      <c r="AD56" s="216">
        <f>INDEX($A$44:$H$56,MATCH($L56,$B$44:$B$56,0),MATCH($AA$43,$A$44:$H$44,0))*고양시_Modal_split!F$4 * 0.01</f>
        <v>280.58809141436529</v>
      </c>
      <c r="AE56" s="216">
        <f>INDEX($A$44:$H$56,MATCH($L56,$B$44:$B$56,0),MATCH($AA$43,$A$44:$H$44,0))*고양시_Modal_split!G$4 * 0.01</f>
        <v>3458.6174215391766</v>
      </c>
      <c r="AF56" s="216">
        <f>INDEX($A$44:$H$56,MATCH($L56,$B$44:$B$56,0),MATCH($AA$43,$A$44:$H$44,0))*고양시_Modal_split!H$4 * 0.01</f>
        <v>0</v>
      </c>
      <c r="AG56" s="216">
        <f>INDEX($A$44:$H$56,MATCH($L56,$B$44:$B$56,0),MATCH($AA$43,$A$44:$H$44,0))*고양시_Modal_split!I$4 * 0.01</f>
        <v>1027.838482233675</v>
      </c>
      <c r="AH56" s="216">
        <f>INDEX($A$44:$H$56,MATCH($L56,$B$44:$B$56,0),MATCH($AA$43,$A$44:$H$44,0))*고양시_Modal_split!J$4 * 0.01</f>
        <v>1391.1262216438533</v>
      </c>
      <c r="AI56" s="216">
        <f>INDEX($A$44:$H$56,MATCH($L56,$B$44:$B$56,0),MATCH($AA$43,$A$44:$H$44,0))*고양시_Modal_split!K$4 * 0.01</f>
        <v>0</v>
      </c>
      <c r="AJ56" s="216">
        <f>INDEX($A$44:$H$56,MATCH($L56,$B$44:$B$56,0),MATCH($AA$43,$A$44:$H$44,0))*고양시_Modal_split!L$4 * 0.01</f>
        <v>1364.5441919309135</v>
      </c>
      <c r="AK56" s="216">
        <f>INDEX($A$44:$H$56,MATCH($L56,$B$44:$B$56,0),MATCH($AA$43,$A$44:$H$44,0))*고양시_Modal_split!M$4 * 0.01</f>
        <v>197.88844341855241</v>
      </c>
      <c r="AL56" s="216">
        <f>INDEX($A$44:$H$56,MATCH($L56,$B$44:$B$56,0),MATCH($AA$43,$A$44:$H$44,0))*고양시_Modal_split!N$4 * 0.01</f>
        <v>738.38971424832982</v>
      </c>
      <c r="AM56" s="216">
        <f>INDEX($A$44:$H$56,MATCH($L56,$B$44:$B$56,0),MATCH($AA$43,$A$44:$H$44,0))*고양시_Modal_split!O$4 * 0.01</f>
        <v>318.98435655527851</v>
      </c>
      <c r="AN56" s="217">
        <f>INDEX($A$44:$H$56,MATCH($L56,$B$44:$B$56,0),MATCH($AA$43,$A$44:$H$44,0))*고양시_Modal_split!P$4 * 0.01</f>
        <v>29535.588569933192</v>
      </c>
      <c r="AO56" s="215">
        <f>INDEX($A$44:$H$56,MATCH($L56,$B$44:$B$56,0),MATCH($AO$43,$A$44:$H$44,0))*고양시_Modal_split!C$5 * 0.01</f>
        <v>0.78550523543195749</v>
      </c>
      <c r="AP56" s="216">
        <f>INDEX($A$44:$H$56,MATCH($L56,$B$44:$B$56,0),MATCH($AO$43,$A$44:$H$44,0))*고양시_Modal_split!D$5 * 0.01</f>
        <v>959.36372754089734</v>
      </c>
      <c r="AQ56" s="216">
        <f>INDEX($A$44:$H$56,MATCH($L56,$B$44:$B$56,0),MATCH($AO$43,$A$44:$H$44,0))*고양시_Modal_split!E$5 * 0.01</f>
        <v>128.95377615007968</v>
      </c>
      <c r="AR56" s="216">
        <f>INDEX($A$44:$H$56,MATCH($L56,$B$44:$B$56,0),MATCH($AO$43,$A$44:$H$44,0))*고양시_Modal_split!F$5 * 0.01</f>
        <v>27.492683240118513</v>
      </c>
      <c r="AS56" s="216">
        <f>INDEX($A$44:$H$56,MATCH($L56,$B$44:$B$56,0),MATCH($AO$43,$A$44:$H$44,0))*고양시_Modal_split!G$5 * 0.01</f>
        <v>8.5096400505128731</v>
      </c>
      <c r="AT56" s="216">
        <f>INDEX($A$44:$H$56,MATCH($L56,$B$44:$B$56,0),MATCH($AO$43,$A$44:$H$44,0))*고양시_Modal_split!H$5 * 0.01</f>
        <v>0.91642277467061706</v>
      </c>
      <c r="AU56" s="216">
        <f>INDEX($A$44:$H$56,MATCH($L56,$B$44:$B$56,0),MATCH($AO$43,$A$44:$H$44,0))*고양시_Modal_split!I$5 * 0.01</f>
        <v>36.264158369108706</v>
      </c>
      <c r="AV56" s="216">
        <f>INDEX($A$44:$H$56,MATCH($L56,$B$44:$B$56,0),MATCH($AO$43,$A$44:$H$44,0))*고양시_Modal_split!J$5 * 0.01</f>
        <v>82.085297102639558</v>
      </c>
      <c r="AW56" s="216">
        <f>INDEX($A$44:$H$56,MATCH($L56,$B$44:$B$56,0),MATCH($AO$43,$A$44:$H$44,0))*고양시_Modal_split!K$5 * 0.01</f>
        <v>0.26183507847731918</v>
      </c>
      <c r="AX56" s="216">
        <f>INDEX($A$44:$H$56,MATCH($L56,$B$44:$B$56,0),MATCH($AO$43,$A$44:$H$44,0))*고양시_Modal_split!L$5 * 0.01</f>
        <v>33.383972505858189</v>
      </c>
      <c r="AY56" s="216">
        <f>INDEX($A$44:$H$56,MATCH($L56,$B$44:$B$56,0),MATCH($AO$43,$A$44:$H$44,0))*고양시_Modal_split!M$5 * 0.01</f>
        <v>8.7714751289901933</v>
      </c>
      <c r="AZ56" s="216">
        <f>INDEX($A$44:$H$56,MATCH($L56,$B$44:$B$56,0),MATCH($AO$43,$A$44:$H$44,0))*고양시_Modal_split!N$5 * 0.01</f>
        <v>2.2255981670572127</v>
      </c>
      <c r="BA56" s="216">
        <f>INDEX($A$44:$H$56,MATCH($L56,$B$44:$B$56,0),MATCH($AO$43,$A$44:$H$44,0))*고양시_Modal_split!O$5 * 0.01</f>
        <v>20.161301042753575</v>
      </c>
      <c r="BB56" s="217">
        <f>INDEX($A$44:$H$56,MATCH($L56,$B$44:$B$56,0),MATCH($AO$43,$A$44:$H$44,0))*고양시_Modal_split!P$5 * 0.01</f>
        <v>1309.1753923865956</v>
      </c>
      <c r="BC56" s="215">
        <f>INDEX($A$44:$H$56,MATCH($L56,$B$44:$B$56,0),MATCH($BC$43,$A$44:$H$44,0))*고양시_Modal_split!C$6 * 0.01</f>
        <v>0</v>
      </c>
      <c r="BD56" s="216">
        <f>INDEX($A$44:$H$56,MATCH($L56,$B$44:$B$56,0),MATCH($BC$43,$A$44:$H$44,0))*고양시_Modal_split!D$6 * 0.01</f>
        <v>2.9400085218585508</v>
      </c>
      <c r="BE56" s="216">
        <f>INDEX($A$44:$H$56,MATCH($L56,$B$44:$B$56,0),MATCH($BC$43,$A$44:$H$44,0))*고양시_Modal_split!E$6 * 0.01</f>
        <v>1.5266316440033536E-2</v>
      </c>
      <c r="BF56" s="216">
        <f>INDEX($A$44:$H$56,MATCH($L56,$B$44:$B$56,0),MATCH($BC$43,$A$44:$H$44,0))*고양시_Modal_split!F$6 * 0.01</f>
        <v>4.3313735015909106E-2</v>
      </c>
      <c r="BG56" s="216">
        <f>INDEX($A$44:$H$56,MATCH($L56,$B$44:$B$56,0),MATCH($BC$43,$A$44:$H$44,0))*고양시_Modal_split!G$6 * 0.01</f>
        <v>0</v>
      </c>
      <c r="BH56" s="216">
        <f>INDEX($A$44:$H$56,MATCH($L56,$B$44:$B$56,0),MATCH($BC$43,$A$44:$H$44,0))*고양시_Modal_split!H$6 * 0.01</f>
        <v>0.18852125650366997</v>
      </c>
      <c r="BI56" s="216">
        <f>INDEX($A$44:$H$56,MATCH($L56,$B$44:$B$56,0),MATCH($BC$43,$A$44:$H$44,0))*고양시_Modal_split!I$6 * 0.01</f>
        <v>0.12568083766911328</v>
      </c>
      <c r="BJ56" s="216">
        <f>INDEX($A$44:$H$56,MATCH($L56,$B$44:$B$56,0),MATCH($BC$43,$A$44:$H$44,0))*고양시_Modal_split!J$6 * 0.01</f>
        <v>0.17538512375294338</v>
      </c>
      <c r="BK56" s="216">
        <f>INDEX($A$44:$H$56,MATCH($L56,$B$44:$B$56,0),MATCH($BC$43,$A$44:$H$44,0))*고양시_Modal_split!K$6 * 0.01</f>
        <v>0</v>
      </c>
      <c r="BL56" s="216">
        <f>INDEX($A$44:$H$56,MATCH($L56,$B$44:$B$56,0),MATCH($BC$43,$A$44:$H$44,0))*고양시_Modal_split!L$6 * 0.01</f>
        <v>2.6982326731222063E-2</v>
      </c>
      <c r="BM56" s="216">
        <f>INDEX($A$44:$H$56,MATCH($L56,$B$44:$B$56,0),MATCH($BC$43,$A$44:$H$44,0))*고양시_Modal_split!M$6 * 0.01</f>
        <v>3.2307785954489576E-2</v>
      </c>
      <c r="BN56" s="216">
        <f>INDEX($A$44:$H$56,MATCH($L56,$B$44:$B$56,0),MATCH($BC$43,$A$44:$H$44,0))*고양시_Modal_split!N$6 * 0.01</f>
        <v>0</v>
      </c>
      <c r="BO56" s="216">
        <f>INDEX($A$44:$H$56,MATCH($L56,$B$44:$B$56,0),MATCH($BC$43,$A$44:$H$44,0))*고양시_Modal_split!O$6 * 0.01</f>
        <v>2.8402449190760067E-3</v>
      </c>
      <c r="BP56" s="217">
        <f>INDEX($A$44:$H$56,MATCH($L56,$B$44:$B$56,0),MATCH($BC$43,$A$44:$H$44,0))*고양시_Modal_split!P$6 * 0.01</f>
        <v>3.5503061488450083</v>
      </c>
      <c r="BQ56" s="215">
        <f>INDEX($A$44:$H$56,MATCH($L56,$B$44:$B$56,0),MATCH($BQ$43,$A$44:$H$44,0))*고양시_Modal_split!C$7 * 0.01</f>
        <v>0</v>
      </c>
      <c r="BR56" s="216">
        <f>INDEX($A$44:$H$56,MATCH($L56,$B$44:$B$56,0),MATCH($BQ$43,$A$44:$H$44,0))*고양시_Modal_split!D$7 * 0.01</f>
        <v>6.1642782227012995</v>
      </c>
      <c r="BS56" s="216">
        <f>INDEX($A$44:$H$56,MATCH($L56,$B$44:$B$56,0),MATCH($BQ$43,$A$44:$H$44,0))*고양시_Modal_split!E$7 * 0.01</f>
        <v>0.30077010257631986</v>
      </c>
      <c r="BT56" s="216">
        <f>INDEX($A$44:$H$56,MATCH($L56,$B$44:$B$56,0),MATCH($BQ$43,$A$44:$H$44,0))*고양시_Modal_split!F$7 * 0.01</f>
        <v>0.10059200755060867</v>
      </c>
      <c r="BU56" s="216">
        <f>INDEX($A$44:$H$56,MATCH($L56,$B$44:$B$56,0),MATCH($BQ$43,$A$44:$H$44,0))*고양시_Modal_split!G$7 * 0.01</f>
        <v>4.2248643171255637E-2</v>
      </c>
      <c r="BV56" s="216">
        <f>INDEX($A$44:$H$56,MATCH($L56,$B$44:$B$56,0),MATCH($BQ$43,$A$44:$H$44,0))*고양시_Modal_split!H$7 * 0.01</f>
        <v>0.56230932220790242</v>
      </c>
      <c r="BW56" s="216">
        <f>INDEX($A$44:$H$56,MATCH($L56,$B$44:$B$56,0),MATCH($BQ$43,$A$44:$H$44,0))*고양시_Modal_split!I$7 * 0.01</f>
        <v>1.8780527809698639</v>
      </c>
      <c r="BX56" s="216">
        <f>INDEX($A$44:$H$56,MATCH($L56,$B$44:$B$56,0),MATCH($BQ$43,$A$44:$H$44,0))*고양시_Modal_split!J$7 * 0.01</f>
        <v>2.0118401510121732E-3</v>
      </c>
      <c r="BY56" s="216">
        <f>INDEX($A$44:$H$56,MATCH($L56,$B$44:$B$56,0),MATCH($BQ$43,$A$44:$H$44,0))*고양시_Modal_split!K$7 * 0.01</f>
        <v>0.77455845813968671</v>
      </c>
      <c r="BZ56" s="216">
        <f>INDEX($A$44:$H$56,MATCH($L56,$B$44:$B$56,0),MATCH($BQ$43,$A$44:$H$44,0))*고양시_Modal_split!L$7 * 0.01</f>
        <v>7.041440528542605E-3</v>
      </c>
      <c r="CA56" s="216">
        <f>INDEX($A$44:$H$56,MATCH($L56,$B$44:$B$56,0),MATCH($BQ$43,$A$44:$H$44,0))*고양시_Modal_split!M$7 * 0.01</f>
        <v>0.18810705411963821</v>
      </c>
      <c r="CB56" s="216">
        <f>INDEX($A$44:$H$56,MATCH($L56,$B$44:$B$56,0),MATCH($BQ$43,$A$44:$H$44,0))*고양시_Modal_split!N$7 * 0.01</f>
        <v>3.9230882944737373E-2</v>
      </c>
      <c r="CC56" s="216">
        <f>INDEX($A$44:$H$56,MATCH($L56,$B$44:$B$56,0),MATCH($BQ$43,$A$44:$H$44,0))*고양시_Modal_split!O$7 * 0.01</f>
        <v>0</v>
      </c>
      <c r="CD56" s="217">
        <f>INDEX($A$44:$H$56,MATCH($L56,$B$44:$B$56,0),MATCH($BQ$43,$A$44:$H$44,0))*고양시_Modal_split!P$7 * 0.01</f>
        <v>10.059200755060866</v>
      </c>
      <c r="CE56" s="220">
        <f t="shared" si="24"/>
        <v>9002.0537263355</v>
      </c>
      <c r="CF56" s="221">
        <f t="shared" si="7"/>
        <v>12226.841594360658</v>
      </c>
      <c r="CG56" s="221">
        <f t="shared" si="8"/>
        <v>2640.3046649763901</v>
      </c>
      <c r="CH56" s="221">
        <f t="shared" si="9"/>
        <v>656.52290890326447</v>
      </c>
      <c r="CI56" s="221">
        <f t="shared" si="10"/>
        <v>3502.1130801593295</v>
      </c>
      <c r="CJ56" s="221">
        <f t="shared" si="11"/>
        <v>2.047076939539457</v>
      </c>
      <c r="CK56" s="221">
        <f t="shared" si="12"/>
        <v>1171.6973311731429</v>
      </c>
      <c r="CL56" s="221">
        <f t="shared" si="13"/>
        <v>2629.5719119731193</v>
      </c>
      <c r="CM56" s="221">
        <f t="shared" si="14"/>
        <v>6.7337473289760155</v>
      </c>
      <c r="CN56" s="221">
        <f t="shared" si="15"/>
        <v>1512.6689112235263</v>
      </c>
      <c r="CO56" s="221">
        <f t="shared" si="16"/>
        <v>215.61627586923387</v>
      </c>
      <c r="CP56" s="221">
        <f t="shared" si="17"/>
        <v>744.45277915990448</v>
      </c>
      <c r="CQ56" s="221">
        <f t="shared" si="18"/>
        <v>345.98532239378193</v>
      </c>
      <c r="CR56" s="222">
        <f t="shared" si="19"/>
        <v>34656.609330796367</v>
      </c>
      <c r="CS56" s="225">
        <f t="shared" si="25"/>
        <v>0</v>
      </c>
      <c r="CV56" s="265"/>
      <c r="CW56" s="266" t="s">
        <v>26</v>
      </c>
      <c r="CX56" s="267">
        <f>INDEX($M$43:$Z$56,MATCH($CW56,$L$43:$L$56,0),MATCH(CX$44,$M$44:$Z$44,0))/INDEX(고양시_재차인원!$D$4:$H$35,MATCH("고양시",고양시_재차인원!$B$4:$B$35,0),MATCH('A.일산테크노밸리(859991)_수정'!$CX$43,고양시_재차인원!$D$4:$H$4,0))</f>
        <v>1594.9199336585968</v>
      </c>
      <c r="CY56" s="267">
        <f>INDEX($M$43:$Z$56,MATCH($CW56,$L$43:$L$56,0),MATCH(CY$44,$M$44:$Z$44,0))/INDEX(고양시_재차인원!$K$4:$O$20,MATCH("경기도",고양시_재차인원!$K$4:$K$20,0),MATCH('A.일산테크노밸리(859991)_수정'!CY$44,고양시_재차인원!$K$4:$O$4,0))</f>
        <v>1.3192899831791158E-2</v>
      </c>
      <c r="CZ56" s="267">
        <f>INDEX($M$43:$Z$56,MATCH($CW56,$L$43:$L$56,0),MATCH(CZ$44,$M$44:$Z$44,0))/INDEX(고양시_재차인원!$K$4:$O$20,MATCH("경기도",고양시_재차인원!$K$4:$K$20,0),MATCH('A.일산테크노밸리(859991)_수정'!CZ$44,고양시_재차인원!$K$4:$O$4,0))</f>
        <v>3.6676261532379408</v>
      </c>
      <c r="DA56" s="267">
        <f>INDEX($M$43:$Z$56,MATCH($CW56,$L$43:$L$56,0),MATCH(DA$44,$M$44:$Z$44,0))/INDEX(고양시_재차인원!$K$4:$O$20,MATCH("경기도",고양시_재차인원!$K$4:$K$20,0),MATCH('A.일산테크노밸리(859991)_수정'!DA$44,고양시_재차인원!$K$4:$O$4,0))</f>
        <v>76.471148679663159</v>
      </c>
      <c r="DB56" s="272">
        <f>INDEX($AA$43:$AN$56,MATCH($CW56,$L$43:$L$56,0),MATCH(DB$44,$AA$44:$AN$44,0))/INDEX(고양시_재차인원!$D$4:$H$35,MATCH("고양시",고양시_재차인원!$B$4:$B$35,0),MATCH('A.일산테크노밸리(859991)_수정'!$DB$43,고양시_재차인원!$D$4:$H$4,0))</f>
        <v>6717.7753577145913</v>
      </c>
      <c r="DC56" s="273">
        <f>INDEX($AA$43:$AN$56,MATCH($CW56,$L$43:$L$56,0),MATCH(DC$44,$AA$44:$AN$44,0))/INDEX(고양시_재차인원!$K$4:$O$20,MATCH("경기도",고양시_재차인원!$K$4:$K$20,0),MATCH('A.일산테크노밸리(859991)_수정'!DC$44,고양시_재차인원!$K$4:$O$4,0))</f>
        <v>0</v>
      </c>
      <c r="DD56" s="273">
        <f>INDEX($AA$43:$AN$56,MATCH($CW56,$L$43:$L$56,0),MATCH(DD$44,$AA$44:$AN$44,0))/INDEX(고양시_재차인원!$K$4:$O$20,MATCH("경기도",고양시_재차인원!$K$4:$K$20,0),MATCH('A.일산테크노밸리(859991)_수정'!DD$44,고양시_재차인원!$K$4:$O$4,0))</f>
        <v>35.701232449936612</v>
      </c>
      <c r="DE56" s="273">
        <f>INDEX($AA$43:$AN$56,MATCH($CW56,$L$43:$L$56,0),MATCH(DE$44,$AA$44:$AN$44,0))/INDEX(고양시_재차인원!$K$4:$O$20,MATCH("경기도",고양시_재차인원!$K$4:$K$20,0),MATCH('A.일산테크노밸리(859991)_수정'!DE$44,고양시_재차인원!$K$4:$O$4,0))</f>
        <v>909.69612795394232</v>
      </c>
      <c r="DF56" s="272">
        <f>INDEX($AO$43:$BB$56,MATCH($CW56,$L$43:$L$56,0),MATCH(DF$44,$AO$44:$BB$44,0))/INDEX(고양시_재차인원!$D$4:$H$35,MATCH("고양시",고양시_재차인원!$B$4:$B$35,0),MATCH('A.일산테크노밸리(859991)_수정'!$DF$43,고양시_재차인원!$D$4:$H$4,0))</f>
        <v>737.97209810838251</v>
      </c>
      <c r="DG56" s="273">
        <f>INDEX($AO$43:$BB$56,MATCH($CW56,$L$43:$L$56,0),MATCH(DG$44,$AO$44:$BB$44,0))/INDEX(고양시_재차인원!$K$4:$O$20,MATCH("경기도",고양시_재차인원!$K$4:$K$20,0),MATCH('A.일산테크노밸리(859991)_수정'!DG$44,고양시_재차인원!$K$4:$O$4,0))</f>
        <v>3.1831287762091598E-2</v>
      </c>
      <c r="DH56" s="273">
        <f>INDEX($AO$43:$BB$56,MATCH($CW56,$L$43:$L$56,0),MATCH(DH$44,$AO$44:$BB$44,0))/INDEX(고양시_재차인원!$K$4:$O$20,MATCH("경기도",고양시_재차인원!$K$4:$K$20,0),MATCH('A.일산테크노밸리(859991)_수정'!DH$44,고양시_재차인원!$K$4:$O$4,0))</f>
        <v>1.2596095300141961</v>
      </c>
      <c r="DI56" s="273">
        <f>INDEX($AO$43:$BB$56,MATCH($CW56,$L$43:$L$56,0),MATCH(DI$44,$AO$44:$BB$44,0))/INDEX(고양시_재차인원!$K$4:$O$20,MATCH("경기도",고양시_재차인원!$K$4:$K$20,0),MATCH('A.일산테크노밸리(859991)_수정'!DI$44,고양시_재차인원!$K$4:$O$4,0))</f>
        <v>22.255981670572126</v>
      </c>
      <c r="DJ56" s="272">
        <f>INDEX($BC$43:$BP$56,MATCH($CW56,$L$43:$L$56,0),MATCH(DJ$44,$BC$44:$BP$44,0))/INDEX(고양시_재차인원!$D$4:$H$35,MATCH("고양시",고양시_재차인원!$B$4:$B$35,0),MATCH('A.일산테크노밸리(859991)_수정'!$DJ$43,고양시_재차인원!$D$4:$H$4,0))</f>
        <v>2.1617709719548164</v>
      </c>
      <c r="DK56" s="273">
        <f>INDEX($BC$43:$BP$56,MATCH($CW56,$L$43:$L$56,0),MATCH(DK$44,$BC$44:$BP$44,0))/INDEX(고양시_재차인원!$K$4:$O$20,MATCH("경기도",고양시_재차인원!$K$4:$K$20,0),MATCH('A.일산테크노밸리(859991)_수정'!DK$44,고양시_재차인원!$K$4:$O$4,0))</f>
        <v>6.5481506253445634E-3</v>
      </c>
      <c r="DL56" s="273">
        <f>INDEX($BC$43:$BP$56,MATCH($CW56,$L$43:$L$56,0),MATCH(DL$44,$BC$44:$BP$44,0))/INDEX(고양시_재차인원!$K$4:$O$20,MATCH("경기도",고양시_재차인원!$K$4:$K$20,0),MATCH('A.일산테크노밸리(859991)_수정'!DL$44,고양시_재차인원!$K$4:$O$4,0))</f>
        <v>4.3654337502297075E-3</v>
      </c>
      <c r="DM56" s="273">
        <f>INDEX($BC$43:$BP$56,MATCH($CW56,$L$43:$L$56,0),MATCH(DM$44,$BC$44:$BP$44,0))/INDEX(고양시_재차인원!$K$4:$O$20,MATCH("경기도",고양시_재차인원!$K$4:$K$20,0),MATCH('A.일산테크노밸리(859991)_수정'!DM$44,고양시_재차인원!$K$4:$O$4,0))</f>
        <v>1.7988217820814709E-2</v>
      </c>
      <c r="DN56" s="272">
        <f>INDEX($BQ$43:$CD$56,MATCH($CW56,$L$43:$L$56,0),MATCH(DN$44,$BQ$44:$CD$44,0))/INDEX(고양시_재차인원!$D$4:$H$35,MATCH("고양시",고양시_재차인원!$B$4:$B$35,0),MATCH('A.일산테크노밸리(859991)_수정'!$DN$43,고양시_재차인원!$D$4:$H$4,0))</f>
        <v>4.8922843037311905</v>
      </c>
      <c r="DO56" s="273">
        <f>INDEX($BQ$43:$CD$56,MATCH($CW56,$L$43:$L$56,0),MATCH(DO$44,$BQ$44:$CD$44,0))/INDEX(고양시_재차인원!$K$4:$O$20,MATCH("경기도",고양시_재차인원!$K$4:$K$20,0),MATCH('A.일산테크노밸리(859991)_수정'!DO$44,고양시_재차인원!$K$4:$O$4,0))</f>
        <v>1.9531410983254689E-2</v>
      </c>
      <c r="DP56" s="273">
        <f>INDEX($BQ$43:$CD$56,MATCH($CW56,$L$43:$L$56,0),MATCH(DP$44,$BQ$44:$CD$44,0))/INDEX(고양시_재차인원!$K$4:$O$20,MATCH("경기도",고양시_재차인원!$K$4:$K$20,0),MATCH('A.일산테크노밸리(859991)_수정'!DP$44,고양시_재차인원!$K$4:$O$4,0))</f>
        <v>6.5232816289331849E-2</v>
      </c>
      <c r="DQ56" s="273">
        <f>INDEX($BQ$43:$CD$56,MATCH($CW56,$L$43:$L$56,0),MATCH(DQ$44,$BQ$44:$CD$44,0))/INDEX(고양시_재차인원!$K$4:$O$20,MATCH("경기도",고양시_재차인원!$K$4:$K$20,0),MATCH('A.일산테크노밸리(859991)_수정'!DQ$44,고양시_재차인원!$K$4:$O$4,0))</f>
        <v>4.6942936856950697E-3</v>
      </c>
      <c r="DR56" s="274">
        <f t="shared" si="26"/>
        <v>9057.7214447572551</v>
      </c>
      <c r="DS56" s="275">
        <f t="shared" si="20"/>
        <v>7.1103749202482011E-2</v>
      </c>
      <c r="DT56" s="275">
        <f t="shared" si="21"/>
        <v>40.698066383228308</v>
      </c>
      <c r="DU56" s="275">
        <f t="shared" si="22"/>
        <v>1008.4459408156843</v>
      </c>
      <c r="EC56" s="412" t="s">
        <v>15</v>
      </c>
      <c r="ED56" s="412" t="s">
        <v>89</v>
      </c>
      <c r="EE56" s="412">
        <v>6744.6391999999996</v>
      </c>
      <c r="EF56" s="412">
        <v>3.132473616271262E-2</v>
      </c>
      <c r="EG56" s="413">
        <v>859012</v>
      </c>
      <c r="EH56" s="414">
        <f t="shared" si="29"/>
        <v>216.45263107919419</v>
      </c>
      <c r="EI56" s="415">
        <f t="shared" si="30"/>
        <v>0.87665879217621101</v>
      </c>
      <c r="EJ56" s="402">
        <v>0</v>
      </c>
      <c r="EM56" s="278" t="s">
        <v>15</v>
      </c>
      <c r="EN56" s="278" t="s">
        <v>89</v>
      </c>
      <c r="EO56" s="278">
        <v>6744.6391999999996</v>
      </c>
      <c r="EP56" s="278">
        <v>3.132473616271262E-2</v>
      </c>
      <c r="EQ56" s="289">
        <v>859012</v>
      </c>
      <c r="ER56" s="290">
        <f t="shared" si="31"/>
        <v>216.45263107919419</v>
      </c>
      <c r="ES56" s="291">
        <f t="shared" si="23"/>
        <v>0.87665879217621101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17" customHeight="1">
      <c r="D57">
        <f>D56/H56</f>
        <v>0.85223537848197506</v>
      </c>
      <c r="E57">
        <f>E56/H56</f>
        <v>3.7775634075756036E-2</v>
      </c>
      <c r="R57">
        <f>R56/Z56</f>
        <v>1.0000000000000002E-4</v>
      </c>
      <c r="S57">
        <f>S56/Z56</f>
        <v>2.7799999999999998E-2</v>
      </c>
      <c r="EC57" s="412" t="s">
        <v>15</v>
      </c>
      <c r="ED57" s="412" t="s">
        <v>90</v>
      </c>
      <c r="EE57" s="412">
        <v>9730.2787000000008</v>
      </c>
      <c r="EF57" s="412">
        <v>4.519121097940456E-2</v>
      </c>
      <c r="EG57" s="413">
        <v>859013</v>
      </c>
      <c r="EH57" s="414">
        <f t="shared" si="29"/>
        <v>312.26939845037839</v>
      </c>
      <c r="EI57" s="415">
        <f t="shared" si="30"/>
        <v>1.26472804841509</v>
      </c>
      <c r="EJ57" s="402">
        <v>0</v>
      </c>
      <c r="EM57" s="278" t="s">
        <v>15</v>
      </c>
      <c r="EN57" s="278" t="s">
        <v>90</v>
      </c>
      <c r="EO57" s="278">
        <v>9730.2787000000008</v>
      </c>
      <c r="EP57" s="278">
        <v>4.519121097940456E-2</v>
      </c>
      <c r="EQ57" s="289">
        <v>859013</v>
      </c>
      <c r="ER57" s="290">
        <f t="shared" si="31"/>
        <v>312.26939845037839</v>
      </c>
      <c r="ES57" s="291">
        <f t="shared" si="23"/>
        <v>1.26472804841509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" customHeight="1">
      <c r="EC58" s="412" t="s">
        <v>15</v>
      </c>
      <c r="ED58" s="412" t="s">
        <v>91</v>
      </c>
      <c r="EE58" s="412">
        <v>11598.4503</v>
      </c>
      <c r="EF58" s="412">
        <v>5.386772883919945E-2</v>
      </c>
      <c r="EG58" s="413">
        <v>859014</v>
      </c>
      <c r="EH58" s="414">
        <f t="shared" si="29"/>
        <v>372.22377794149008</v>
      </c>
      <c r="EI58" s="415">
        <f t="shared" si="30"/>
        <v>1.5075503862554744</v>
      </c>
      <c r="EJ58" s="402">
        <v>0</v>
      </c>
      <c r="EM58" s="278" t="s">
        <v>15</v>
      </c>
      <c r="EN58" s="278" t="s">
        <v>91</v>
      </c>
      <c r="EO58" s="278">
        <v>11598.4503</v>
      </c>
      <c r="EP58" s="278">
        <v>5.386772883919945E-2</v>
      </c>
      <c r="EQ58" s="289">
        <v>859014</v>
      </c>
      <c r="ER58" s="290">
        <f t="shared" si="31"/>
        <v>372.22377794149008</v>
      </c>
      <c r="ES58" s="291">
        <f t="shared" si="23"/>
        <v>1.5075503862554744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" customHeight="1">
      <c r="EC59" s="412" t="s">
        <v>15</v>
      </c>
      <c r="ED59" s="412" t="s">
        <v>92</v>
      </c>
      <c r="EE59" s="412">
        <v>20670.0766</v>
      </c>
      <c r="EF59" s="412">
        <v>9.5999901070773372E-2</v>
      </c>
      <c r="EG59" s="413">
        <v>859015</v>
      </c>
      <c r="EH59" s="414">
        <f t="shared" si="29"/>
        <v>663.35534518710585</v>
      </c>
      <c r="EI59" s="415">
        <f t="shared" si="30"/>
        <v>2.6866677147601563</v>
      </c>
      <c r="EJ59" s="402">
        <v>0</v>
      </c>
      <c r="EM59" s="278" t="s">
        <v>15</v>
      </c>
      <c r="EN59" s="278" t="s">
        <v>92</v>
      </c>
      <c r="EO59" s="278">
        <v>20670.0766</v>
      </c>
      <c r="EP59" s="278">
        <v>9.5999901070773372E-2</v>
      </c>
      <c r="EQ59" s="289">
        <v>859015</v>
      </c>
      <c r="ER59" s="290">
        <f t="shared" si="31"/>
        <v>663.35534518710585</v>
      </c>
      <c r="ES59" s="291">
        <f t="shared" si="23"/>
        <v>2.6866677147601563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" customHeight="1">
      <c r="EC60" s="412" t="s">
        <v>15</v>
      </c>
      <c r="ED60" s="412" t="s">
        <v>93</v>
      </c>
      <c r="EE60" s="412">
        <v>6590.8657999999996</v>
      </c>
      <c r="EF60" s="412">
        <v>3.061055249165083E-2</v>
      </c>
      <c r="EG60" s="413">
        <v>859016</v>
      </c>
      <c r="EH60" s="414">
        <f t="shared" si="29"/>
        <v>211.51765145567435</v>
      </c>
      <c r="EI60" s="415">
        <f t="shared" si="30"/>
        <v>0.85667154020981551</v>
      </c>
      <c r="EJ60" s="402">
        <v>0</v>
      </c>
      <c r="EM60" s="278" t="s">
        <v>15</v>
      </c>
      <c r="EN60" s="278" t="s">
        <v>93</v>
      </c>
      <c r="EO60" s="278">
        <v>6590.8657999999996</v>
      </c>
      <c r="EP60" s="278">
        <v>3.061055249165083E-2</v>
      </c>
      <c r="EQ60" s="289">
        <v>859016</v>
      </c>
      <c r="ER60" s="290">
        <f t="shared" si="31"/>
        <v>211.51765145567435</v>
      </c>
      <c r="ES60" s="291">
        <f t="shared" si="23"/>
        <v>0.85667154020981551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" customHeight="1">
      <c r="EC61" s="412" t="s">
        <v>15</v>
      </c>
      <c r="ED61" s="412" t="s">
        <v>94</v>
      </c>
      <c r="EE61" s="412">
        <v>3970.3760000000002</v>
      </c>
      <c r="EF61" s="412">
        <v>1.843997536098985E-2</v>
      </c>
      <c r="EG61" s="413">
        <v>859017</v>
      </c>
      <c r="EH61" s="414">
        <f t="shared" si="29"/>
        <v>127.41946694104657</v>
      </c>
      <c r="EI61" s="415">
        <f t="shared" si="30"/>
        <v>0.51606393247031157</v>
      </c>
      <c r="EJ61" s="402">
        <v>0</v>
      </c>
      <c r="EM61" s="278" t="s">
        <v>15</v>
      </c>
      <c r="EN61" s="278" t="s">
        <v>94</v>
      </c>
      <c r="EO61" s="278">
        <v>3970.3760000000002</v>
      </c>
      <c r="EP61" s="278">
        <v>1.843997536098985E-2</v>
      </c>
      <c r="EQ61" s="289">
        <v>859017</v>
      </c>
      <c r="ER61" s="290">
        <f t="shared" si="31"/>
        <v>127.41946694104657</v>
      </c>
      <c r="ES61" s="291">
        <f t="shared" si="23"/>
        <v>0.51606393247031157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" customHeight="1">
      <c r="EC62" s="412" t="s">
        <v>15</v>
      </c>
      <c r="ED62" s="412" t="s">
        <v>95</v>
      </c>
      <c r="EE62" s="412">
        <v>14487.1335</v>
      </c>
      <c r="EF62" s="412">
        <v>6.7283900766922491E-2</v>
      </c>
      <c r="EG62" s="413">
        <v>859018</v>
      </c>
      <c r="EH62" s="414">
        <f t="shared" si="29"/>
        <v>464.92897097750392</v>
      </c>
      <c r="EI62" s="415">
        <f t="shared" si="30"/>
        <v>1.8830173979069964</v>
      </c>
      <c r="EJ62" s="402">
        <v>0</v>
      </c>
      <c r="EM62" s="278" t="s">
        <v>15</v>
      </c>
      <c r="EN62" s="278" t="s">
        <v>95</v>
      </c>
      <c r="EO62" s="278">
        <v>14487.1335</v>
      </c>
      <c r="EP62" s="278">
        <v>6.7283900766922491E-2</v>
      </c>
      <c r="EQ62" s="289">
        <v>859018</v>
      </c>
      <c r="ER62" s="290">
        <f t="shared" si="31"/>
        <v>464.92897097750392</v>
      </c>
      <c r="ES62" s="291">
        <f t="shared" si="23"/>
        <v>1.8830173979069964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" customHeight="1">
      <c r="EC63" s="412" t="s">
        <v>15</v>
      </c>
      <c r="ED63" s="412" t="s">
        <v>96</v>
      </c>
      <c r="EE63" s="412">
        <v>7440.5132000000003</v>
      </c>
      <c r="EF63" s="412">
        <v>3.4556646544589169E-2</v>
      </c>
      <c r="EG63" s="413">
        <v>859019</v>
      </c>
      <c r="EH63" s="414">
        <f t="shared" si="29"/>
        <v>238.78499812406199</v>
      </c>
      <c r="EI63" s="415">
        <f t="shared" si="30"/>
        <v>0.96710752371797093</v>
      </c>
      <c r="EJ63" s="402">
        <v>0</v>
      </c>
      <c r="EM63" s="278" t="s">
        <v>15</v>
      </c>
      <c r="EN63" s="278" t="s">
        <v>96</v>
      </c>
      <c r="EO63" s="278">
        <v>7440.5132000000003</v>
      </c>
      <c r="EP63" s="278">
        <v>3.4556646544589169E-2</v>
      </c>
      <c r="EQ63" s="289">
        <v>859019</v>
      </c>
      <c r="ER63" s="290">
        <f t="shared" si="31"/>
        <v>238.78499812406199</v>
      </c>
      <c r="ES63" s="291">
        <f t="shared" si="23"/>
        <v>0.96710752371797093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" customHeight="1">
      <c r="EC64" s="412" t="s">
        <v>15</v>
      </c>
      <c r="ED64" s="412" t="s">
        <v>97</v>
      </c>
      <c r="EE64" s="412">
        <v>20150.029900000001</v>
      </c>
      <c r="EF64" s="412">
        <v>9.3584601276858623E-2</v>
      </c>
      <c r="EG64" s="413">
        <v>859020</v>
      </c>
      <c r="EH64" s="414">
        <f t="shared" si="29"/>
        <v>646.66572352445974</v>
      </c>
      <c r="EI64" s="415">
        <f t="shared" si="30"/>
        <v>2.6190727703341854</v>
      </c>
      <c r="EJ64" s="402">
        <v>0</v>
      </c>
      <c r="EM64" s="278" t="s">
        <v>15</v>
      </c>
      <c r="EN64" s="278" t="s">
        <v>97</v>
      </c>
      <c r="EO64" s="278">
        <v>20150.029900000001</v>
      </c>
      <c r="EP64" s="278">
        <v>9.3584601276858623E-2</v>
      </c>
      <c r="EQ64" s="289">
        <v>859020</v>
      </c>
      <c r="ER64" s="290">
        <f t="shared" si="31"/>
        <v>646.66572352445974</v>
      </c>
      <c r="ES64" s="291">
        <f t="shared" si="23"/>
        <v>2.6190727703341854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" customHeight="1">
      <c r="EC65" s="412" t="s">
        <v>15</v>
      </c>
      <c r="ED65" s="412" t="s">
        <v>98</v>
      </c>
      <c r="EE65" s="412">
        <v>8631.4781000000003</v>
      </c>
      <c r="EF65" s="412">
        <v>4.0087952247576428E-2</v>
      </c>
      <c r="EG65" s="413">
        <v>859021</v>
      </c>
      <c r="EH65" s="414">
        <f t="shared" si="29"/>
        <v>277.00609171910105</v>
      </c>
      <c r="EI65" s="415">
        <f t="shared" si="30"/>
        <v>1.1219074796234347</v>
      </c>
      <c r="EJ65" s="402">
        <v>0</v>
      </c>
      <c r="EM65" s="278" t="s">
        <v>15</v>
      </c>
      <c r="EN65" s="278" t="s">
        <v>98</v>
      </c>
      <c r="EO65" s="278">
        <v>8631.4781000000003</v>
      </c>
      <c r="EP65" s="278">
        <v>4.0087952247576428E-2</v>
      </c>
      <c r="EQ65" s="289">
        <v>859021</v>
      </c>
      <c r="ER65" s="290">
        <f t="shared" si="31"/>
        <v>277.00609171910105</v>
      </c>
      <c r="ES65" s="291">
        <f t="shared" si="23"/>
        <v>1.1219074796234347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" customHeight="1">
      <c r="EC66" s="412" t="s">
        <v>15</v>
      </c>
      <c r="ED66" s="412" t="s">
        <v>99</v>
      </c>
      <c r="EE66" s="412">
        <v>11977.777099999999</v>
      </c>
      <c r="EF66" s="412">
        <v>5.56294705094501E-2</v>
      </c>
      <c r="EG66" s="413">
        <v>859022</v>
      </c>
      <c r="EH66" s="414">
        <f t="shared" ref="EH66:EH89" si="32">VLOOKUP($EM66,$DX$44:$DZ$53,2,FALSE)*$EF66*$BB$11*(1-$BD$7)</f>
        <v>384.39734000524749</v>
      </c>
      <c r="EI66" s="415">
        <f t="shared" si="30"/>
        <v>1.5568547544310274</v>
      </c>
      <c r="EJ66" s="402">
        <v>0</v>
      </c>
      <c r="EM66" s="278" t="s">
        <v>15</v>
      </c>
      <c r="EN66" s="278" t="s">
        <v>99</v>
      </c>
      <c r="EO66" s="278">
        <v>11977.777099999999</v>
      </c>
      <c r="EP66" s="278">
        <v>5.56294705094501E-2</v>
      </c>
      <c r="EQ66" s="289">
        <v>859022</v>
      </c>
      <c r="ER66" s="290">
        <f t="shared" si="31"/>
        <v>384.39734000524749</v>
      </c>
      <c r="ES66" s="291">
        <f t="shared" si="23"/>
        <v>1.5568547544310274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" customHeight="1">
      <c r="EC67" s="412" t="s">
        <v>15</v>
      </c>
      <c r="ED67" s="412" t="s">
        <v>100</v>
      </c>
      <c r="EE67" s="412">
        <v>5754.1068999999998</v>
      </c>
      <c r="EF67" s="412">
        <v>2.672431766172818E-2</v>
      </c>
      <c r="EG67" s="413">
        <v>859023</v>
      </c>
      <c r="EH67" s="414">
        <f t="shared" si="32"/>
        <v>184.66392954213859</v>
      </c>
      <c r="EI67" s="415">
        <f t="shared" si="30"/>
        <v>0.74791078594786842</v>
      </c>
      <c r="EJ67" s="402">
        <v>0</v>
      </c>
      <c r="EM67" s="278" t="s">
        <v>15</v>
      </c>
      <c r="EN67" s="278" t="s">
        <v>100</v>
      </c>
      <c r="EO67" s="278">
        <v>5754.1068999999998</v>
      </c>
      <c r="EP67" s="278">
        <v>2.672431766172818E-2</v>
      </c>
      <c r="EQ67" s="289">
        <v>859023</v>
      </c>
      <c r="ER67" s="290">
        <f t="shared" si="31"/>
        <v>184.66392954213859</v>
      </c>
      <c r="ES67" s="291">
        <f t="shared" si="23"/>
        <v>0.74791078594786842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" customHeight="1">
      <c r="EC68" s="412" t="s">
        <v>15</v>
      </c>
      <c r="ED68" s="412" t="s">
        <v>101</v>
      </c>
      <c r="EE68" s="412">
        <v>6005.2467999999999</v>
      </c>
      <c r="EF68" s="412">
        <v>2.7890709350616452E-2</v>
      </c>
      <c r="EG68" s="413">
        <v>859024</v>
      </c>
      <c r="EH68" s="414">
        <f t="shared" si="32"/>
        <v>192.72364786242557</v>
      </c>
      <c r="EI68" s="415">
        <f t="shared" si="30"/>
        <v>0.78055359972525395</v>
      </c>
      <c r="EJ68" s="402">
        <v>0</v>
      </c>
      <c r="EM68" s="278" t="s">
        <v>15</v>
      </c>
      <c r="EN68" s="278" t="s">
        <v>101</v>
      </c>
      <c r="EO68" s="278">
        <v>6005.2467999999999</v>
      </c>
      <c r="EP68" s="278">
        <v>2.7890709350616452E-2</v>
      </c>
      <c r="EQ68" s="289">
        <v>859024</v>
      </c>
      <c r="ER68" s="290">
        <f t="shared" si="31"/>
        <v>192.72364786242557</v>
      </c>
      <c r="ES68" s="291">
        <f t="shared" si="23"/>
        <v>0.78055359972525395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" customHeight="1">
      <c r="EC69" s="412" t="s">
        <v>16</v>
      </c>
      <c r="ED69" s="412" t="s">
        <v>575</v>
      </c>
      <c r="EE69" s="412">
        <v>10596.0813</v>
      </c>
      <c r="EF69" s="412">
        <v>0.3566329663552395</v>
      </c>
      <c r="EG69" s="413">
        <v>859025</v>
      </c>
      <c r="EH69" s="414">
        <f t="shared" si="32"/>
        <v>267.10170223244808</v>
      </c>
      <c r="EI69" s="415">
        <f t="shared" si="30"/>
        <v>1.0817935291423468</v>
      </c>
      <c r="EJ69" s="402">
        <v>0</v>
      </c>
      <c r="EM69" s="278" t="s">
        <v>16</v>
      </c>
      <c r="EN69" s="278" t="s">
        <v>575</v>
      </c>
      <c r="EO69" s="278">
        <v>10596.0813</v>
      </c>
      <c r="EP69" s="278">
        <v>0.3566329663552395</v>
      </c>
      <c r="EQ69" s="289">
        <v>859025</v>
      </c>
      <c r="ER69" s="290">
        <f t="shared" si="31"/>
        <v>267.10170223244808</v>
      </c>
      <c r="ES69" s="291">
        <f t="shared" si="23"/>
        <v>1.0817935291423468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" customHeight="1">
      <c r="EC70" s="412" t="s">
        <v>16</v>
      </c>
      <c r="ED70" s="412" t="s">
        <v>576</v>
      </c>
      <c r="EE70" s="412">
        <v>10127.7948</v>
      </c>
      <c r="EF70" s="412">
        <v>0.34087181854306553</v>
      </c>
      <c r="EG70" s="413">
        <v>859026</v>
      </c>
      <c r="EH70" s="414">
        <f t="shared" si="32"/>
        <v>255.29732684675946</v>
      </c>
      <c r="EI70" s="415">
        <f t="shared" si="30"/>
        <v>1.0339844107388556</v>
      </c>
      <c r="EJ70" s="402">
        <v>0</v>
      </c>
      <c r="EM70" s="278" t="s">
        <v>16</v>
      </c>
      <c r="EN70" s="278" t="s">
        <v>576</v>
      </c>
      <c r="EO70" s="278">
        <v>10127.7948</v>
      </c>
      <c r="EP70" s="278">
        <v>0.34087181854306553</v>
      </c>
      <c r="EQ70" s="289">
        <v>859026</v>
      </c>
      <c r="ER70" s="290">
        <f t="shared" si="31"/>
        <v>255.29732684675946</v>
      </c>
      <c r="ES70" s="291">
        <f t="shared" si="23"/>
        <v>1.0339844107388556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" customHeight="1">
      <c r="EC71" s="412" t="s">
        <v>16</v>
      </c>
      <c r="ED71" s="412" t="s">
        <v>382</v>
      </c>
      <c r="EE71" s="412">
        <v>8987.5704000000005</v>
      </c>
      <c r="EF71" s="412">
        <v>0.30249521510169491</v>
      </c>
      <c r="EG71" s="413">
        <v>859027</v>
      </c>
      <c r="EH71" s="414">
        <f t="shared" si="32"/>
        <v>226.55501451975121</v>
      </c>
      <c r="EI71" s="415">
        <f t="shared" si="30"/>
        <v>0.91757464162069946</v>
      </c>
      <c r="EJ71" s="402">
        <v>0</v>
      </c>
      <c r="EM71" s="278" t="s">
        <v>16</v>
      </c>
      <c r="EN71" s="278" t="s">
        <v>382</v>
      </c>
      <c r="EO71" s="278">
        <v>8987.5704000000005</v>
      </c>
      <c r="EP71" s="278">
        <v>0.30249521510169491</v>
      </c>
      <c r="EQ71" s="289">
        <v>859027</v>
      </c>
      <c r="ER71" s="290">
        <f t="shared" si="31"/>
        <v>226.55501451975121</v>
      </c>
      <c r="ES71" s="291">
        <f t="shared" si="23"/>
        <v>0.91757464162069946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" customHeight="1">
      <c r="EC72" s="412" t="s">
        <v>17</v>
      </c>
      <c r="ED72" s="412" t="s">
        <v>577</v>
      </c>
      <c r="EE72" s="412">
        <v>2607.4872</v>
      </c>
      <c r="EF72" s="412">
        <v>3.7361234000204045E-2</v>
      </c>
      <c r="EG72" s="413">
        <v>859028</v>
      </c>
      <c r="EH72" s="414">
        <f t="shared" si="32"/>
        <v>23.88781109890472</v>
      </c>
      <c r="EI72" s="415">
        <f t="shared" si="30"/>
        <v>9.6748464184930064E-2</v>
      </c>
      <c r="EJ72" s="402">
        <f t="shared" ref="EJ72" si="33">VLOOKUP($ED72,$AC$180:$AG$186,5,FALSE)</f>
        <v>68.682145799105797</v>
      </c>
      <c r="EM72" s="278" t="s">
        <v>17</v>
      </c>
      <c r="EN72" s="278" t="s">
        <v>577</v>
      </c>
      <c r="EO72" s="278">
        <v>2607.4872</v>
      </c>
      <c r="EP72" s="278">
        <v>3.7361234000204045E-2</v>
      </c>
      <c r="EQ72" s="289">
        <v>859028</v>
      </c>
      <c r="ER72" s="290">
        <f t="shared" si="31"/>
        <v>23.88781109890472</v>
      </c>
      <c r="ES72" s="291">
        <f t="shared" si="23"/>
        <v>9.6748464184930064E-2</v>
      </c>
      <c r="ET72" s="402">
        <f t="shared" ref="ET72" si="34">VLOOKUP($ED72,$AC$180:$AG$186,5,FALSE)</f>
        <v>68.682145799105797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" customHeight="1">
      <c r="EC73" s="412" t="s">
        <v>17</v>
      </c>
      <c r="ED73" s="412" t="s">
        <v>103</v>
      </c>
      <c r="EE73" s="412">
        <v>15824.4439</v>
      </c>
      <c r="EF73" s="412">
        <v>0.22673965627559034</v>
      </c>
      <c r="EG73" s="413">
        <v>859029</v>
      </c>
      <c r="EH73" s="414">
        <f t="shared" si="32"/>
        <v>144.97149847117757</v>
      </c>
      <c r="EI73" s="415">
        <f t="shared" si="30"/>
        <v>0.58715173900204964</v>
      </c>
      <c r="EJ73" s="402">
        <f>VLOOKUP($ED73,$AC$180:$AG$186,5,FALSE)</f>
        <v>416.82151426460325</v>
      </c>
      <c r="EM73" s="278" t="s">
        <v>17</v>
      </c>
      <c r="EN73" s="278" t="s">
        <v>103</v>
      </c>
      <c r="EO73" s="278">
        <v>15824.4439</v>
      </c>
      <c r="EP73" s="278">
        <v>0.22673965627559034</v>
      </c>
      <c r="EQ73" s="289">
        <v>859029</v>
      </c>
      <c r="ER73" s="290">
        <f t="shared" si="31"/>
        <v>144.97149847117757</v>
      </c>
      <c r="ES73" s="291">
        <f t="shared" si="23"/>
        <v>0.58715173900204964</v>
      </c>
      <c r="ET73" s="402">
        <f>VLOOKUP($ED73,$AC$180:$AG$186,5,FALSE)</f>
        <v>416.82151426460325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" customHeight="1">
      <c r="EC74" s="412" t="s">
        <v>17</v>
      </c>
      <c r="ED74" s="412" t="s">
        <v>104</v>
      </c>
      <c r="EE74" s="412">
        <v>11511.7454</v>
      </c>
      <c r="EF74" s="412">
        <v>0.16494539786817458</v>
      </c>
      <c r="EG74" s="413">
        <v>859030</v>
      </c>
      <c r="EH74" s="414">
        <f t="shared" si="32"/>
        <v>105.4618406310433</v>
      </c>
      <c r="EI74" s="415">
        <f t="shared" si="30"/>
        <v>0.42713294528844997</v>
      </c>
      <c r="EJ74" s="402">
        <f t="shared" ref="EJ74:EJ77" si="35">VLOOKUP($ED74,$AC$180:$AG$186,5,FALSE)</f>
        <v>303.22349270400463</v>
      </c>
      <c r="EM74" s="278" t="s">
        <v>17</v>
      </c>
      <c r="EN74" s="278" t="s">
        <v>104</v>
      </c>
      <c r="EO74" s="278">
        <v>11511.7454</v>
      </c>
      <c r="EP74" s="278">
        <v>0.16494539786817458</v>
      </c>
      <c r="EQ74" s="289">
        <v>859030</v>
      </c>
      <c r="ER74" s="290">
        <f t="shared" si="31"/>
        <v>105.4618406310433</v>
      </c>
      <c r="ES74" s="291">
        <f t="shared" si="23"/>
        <v>0.42713294528844997</v>
      </c>
      <c r="ET74" s="402">
        <f t="shared" ref="ET74:ET77" si="36">VLOOKUP($ED74,$AC$180:$AG$186,5,FALSE)</f>
        <v>303.22349270400463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" customHeight="1">
      <c r="EC75" s="412" t="s">
        <v>17</v>
      </c>
      <c r="ED75" s="412" t="s">
        <v>117</v>
      </c>
      <c r="EE75" s="412">
        <v>4659.9287999999997</v>
      </c>
      <c r="EF75" s="412">
        <v>6.6769528272694875E-2</v>
      </c>
      <c r="EG75" s="413">
        <v>859031</v>
      </c>
      <c r="EH75" s="414">
        <f t="shared" si="32"/>
        <v>42.69071729623284</v>
      </c>
      <c r="EI75" s="415">
        <f t="shared" si="30"/>
        <v>0.17290246127042314</v>
      </c>
      <c r="EJ75" s="402">
        <f t="shared" si="35"/>
        <v>122.74419190055933</v>
      </c>
      <c r="EM75" s="278" t="s">
        <v>17</v>
      </c>
      <c r="EN75" s="278" t="s">
        <v>117</v>
      </c>
      <c r="EO75" s="278">
        <v>4659.9287999999997</v>
      </c>
      <c r="EP75" s="278">
        <v>6.6769528272694875E-2</v>
      </c>
      <c r="EQ75" s="289">
        <v>859031</v>
      </c>
      <c r="ER75" s="290">
        <f t="shared" si="31"/>
        <v>42.69071729623284</v>
      </c>
      <c r="ES75" s="291">
        <f t="shared" si="23"/>
        <v>0.17290246127042314</v>
      </c>
      <c r="ET75" s="402">
        <f t="shared" si="36"/>
        <v>122.74419190055933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" customHeight="1">
      <c r="EC76" s="412" t="s">
        <v>17</v>
      </c>
      <c r="ED76" s="412" t="s">
        <v>118</v>
      </c>
      <c r="EE76" s="412">
        <v>23055.857</v>
      </c>
      <c r="EF76" s="412">
        <v>0.33035455301649896</v>
      </c>
      <c r="EG76" s="413">
        <v>859032</v>
      </c>
      <c r="EH76" s="414">
        <f t="shared" si="32"/>
        <v>211.22019572688987</v>
      </c>
      <c r="EI76" s="415">
        <f t="shared" si="30"/>
        <v>0.85546680927805485</v>
      </c>
      <c r="EJ76" s="402">
        <f t="shared" si="35"/>
        <v>607.2995226965387</v>
      </c>
      <c r="EM76" s="278" t="s">
        <v>17</v>
      </c>
      <c r="EN76" s="278" t="s">
        <v>118</v>
      </c>
      <c r="EO76" s="278">
        <v>23055.857</v>
      </c>
      <c r="EP76" s="278">
        <v>0.33035455301649896</v>
      </c>
      <c r="EQ76" s="289">
        <v>859032</v>
      </c>
      <c r="ER76" s="290">
        <f t="shared" si="31"/>
        <v>211.22019572688987</v>
      </c>
      <c r="ES76" s="291">
        <f t="shared" si="23"/>
        <v>0.85546680927805485</v>
      </c>
      <c r="ET76" s="402">
        <f t="shared" si="36"/>
        <v>607.2995226965387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" customHeight="1">
      <c r="EC77" s="412" t="s">
        <v>17</v>
      </c>
      <c r="ED77" s="412" t="s">
        <v>119</v>
      </c>
      <c r="EE77" s="412">
        <v>12131.7871</v>
      </c>
      <c r="EF77" s="412">
        <v>0.17382963056683723</v>
      </c>
      <c r="EG77" s="413">
        <v>859033</v>
      </c>
      <c r="EH77" s="414">
        <f t="shared" si="32"/>
        <v>111.14219028071513</v>
      </c>
      <c r="EI77" s="415">
        <f t="shared" si="30"/>
        <v>0.45013903414120177</v>
      </c>
      <c r="EJ77" s="402">
        <f t="shared" si="35"/>
        <v>319.55561293106678</v>
      </c>
      <c r="EM77" s="278" t="s">
        <v>17</v>
      </c>
      <c r="EN77" s="278" t="s">
        <v>119</v>
      </c>
      <c r="EO77" s="278">
        <v>12131.7871</v>
      </c>
      <c r="EP77" s="278">
        <v>0.17382963056683723</v>
      </c>
      <c r="EQ77" s="289">
        <v>859033</v>
      </c>
      <c r="ER77" s="290">
        <f t="shared" si="31"/>
        <v>111.14219028071513</v>
      </c>
      <c r="ES77" s="291">
        <f t="shared" si="23"/>
        <v>0.45013903414120177</v>
      </c>
      <c r="ET77" s="402">
        <f t="shared" si="36"/>
        <v>319.55561293106678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" customHeight="1">
      <c r="EC78" s="412" t="s">
        <v>852</v>
      </c>
      <c r="ED78" s="412" t="s">
        <v>579</v>
      </c>
      <c r="EE78" s="412">
        <v>17191.4817</v>
      </c>
      <c r="EF78" s="412">
        <v>0.33368246308233862</v>
      </c>
      <c r="EG78" s="413">
        <v>859034</v>
      </c>
      <c r="EH78" s="414">
        <f t="shared" si="32"/>
        <v>273.91845171511738</v>
      </c>
      <c r="EI78" s="415">
        <f t="shared" si="30"/>
        <v>1.1094021719121279</v>
      </c>
      <c r="EJ78" s="402">
        <v>0</v>
      </c>
      <c r="EM78" s="278" t="s">
        <v>852</v>
      </c>
      <c r="EN78" s="278" t="s">
        <v>579</v>
      </c>
      <c r="EO78" s="278">
        <v>17191.4817</v>
      </c>
      <c r="EP78" s="278">
        <v>0.33368246308233862</v>
      </c>
      <c r="EQ78" s="289">
        <v>859034</v>
      </c>
      <c r="ER78" s="290">
        <f t="shared" si="31"/>
        <v>273.91845171511738</v>
      </c>
      <c r="ES78" s="291">
        <f t="shared" si="23"/>
        <v>1.1094021719121279</v>
      </c>
      <c r="ET78" s="402">
        <v>0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" customHeight="1">
      <c r="EC79" s="412" t="s">
        <v>578</v>
      </c>
      <c r="ED79" s="412" t="s">
        <v>580</v>
      </c>
      <c r="EE79" s="412">
        <v>22736.497299999999</v>
      </c>
      <c r="EF79" s="412">
        <v>0.44130986225166047</v>
      </c>
      <c r="EG79" s="413">
        <v>859035</v>
      </c>
      <c r="EH79" s="414">
        <f t="shared" si="32"/>
        <v>362.2693056085414</v>
      </c>
      <c r="EI79" s="415">
        <f t="shared" si="30"/>
        <v>1.4672335943151562</v>
      </c>
      <c r="EJ79" s="402">
        <v>0</v>
      </c>
      <c r="EM79" s="278" t="s">
        <v>578</v>
      </c>
      <c r="EN79" s="278" t="s">
        <v>580</v>
      </c>
      <c r="EO79" s="278">
        <v>22736.497299999999</v>
      </c>
      <c r="EP79" s="278">
        <v>0.44130986225166047</v>
      </c>
      <c r="EQ79" s="289">
        <v>859035</v>
      </c>
      <c r="ER79" s="290">
        <f t="shared" si="31"/>
        <v>362.2693056085414</v>
      </c>
      <c r="ES79" s="291">
        <f t="shared" si="23"/>
        <v>1.4672335943151562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" customHeight="1">
      <c r="EC80" s="412" t="s">
        <v>578</v>
      </c>
      <c r="ED80" s="412" t="s">
        <v>581</v>
      </c>
      <c r="EE80" s="412">
        <v>11592.5041</v>
      </c>
      <c r="EF80" s="412">
        <v>0.22500767466600097</v>
      </c>
      <c r="EG80" s="413">
        <v>859036</v>
      </c>
      <c r="EH80" s="414">
        <f t="shared" si="32"/>
        <v>184.70780064135775</v>
      </c>
      <c r="EI80" s="415">
        <f t="shared" si="30"/>
        <v>0.74808846909572935</v>
      </c>
      <c r="EJ80" s="402">
        <v>0</v>
      </c>
      <c r="EM80" s="278" t="s">
        <v>578</v>
      </c>
      <c r="EN80" s="278" t="s">
        <v>581</v>
      </c>
      <c r="EO80" s="278">
        <v>11592.5041</v>
      </c>
      <c r="EP80" s="278">
        <v>0.22500767466600097</v>
      </c>
      <c r="EQ80" s="289">
        <v>859036</v>
      </c>
      <c r="ER80" s="290">
        <f t="shared" si="31"/>
        <v>184.70780064135775</v>
      </c>
      <c r="ES80" s="291">
        <f t="shared" si="23"/>
        <v>0.74808846909572935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" customHeight="1">
      <c r="EC81" s="412" t="s">
        <v>24</v>
      </c>
      <c r="ED81" s="412" t="s">
        <v>582</v>
      </c>
      <c r="EE81" s="412">
        <v>11518.725399999999</v>
      </c>
      <c r="EF81" s="412">
        <v>0.5685947059337656</v>
      </c>
      <c r="EG81" s="413">
        <v>859037</v>
      </c>
      <c r="EH81" s="414">
        <f t="shared" si="32"/>
        <v>147.77473691420403</v>
      </c>
      <c r="EI81" s="415">
        <f t="shared" si="30"/>
        <v>0.59850518670741104</v>
      </c>
      <c r="EJ81" s="402">
        <v>0</v>
      </c>
      <c r="EM81" s="278" t="s">
        <v>24</v>
      </c>
      <c r="EN81" s="278" t="s">
        <v>582</v>
      </c>
      <c r="EO81" s="278">
        <v>11518.725399999999</v>
      </c>
      <c r="EP81" s="278">
        <v>0.5685947059337656</v>
      </c>
      <c r="EQ81" s="289">
        <v>859037</v>
      </c>
      <c r="ER81" s="290">
        <f t="shared" si="31"/>
        <v>147.77473691420403</v>
      </c>
      <c r="ES81" s="291">
        <f t="shared" si="23"/>
        <v>0.59850518670741104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" customHeight="1">
      <c r="EC82" s="412" t="s">
        <v>24</v>
      </c>
      <c r="ED82" s="412" t="s">
        <v>583</v>
      </c>
      <c r="EE82" s="412">
        <v>8739.51</v>
      </c>
      <c r="EF82" s="412">
        <v>0.43140529406623446</v>
      </c>
      <c r="EG82" s="413">
        <v>859038</v>
      </c>
      <c r="EH82" s="414">
        <f t="shared" si="32"/>
        <v>112.11993915655418</v>
      </c>
      <c r="EI82" s="415">
        <f t="shared" si="30"/>
        <v>0.45409903289137238</v>
      </c>
      <c r="EJ82" s="402">
        <v>0</v>
      </c>
      <c r="EM82" s="278" t="s">
        <v>24</v>
      </c>
      <c r="EN82" s="278" t="s">
        <v>583</v>
      </c>
      <c r="EO82" s="278">
        <v>8739.51</v>
      </c>
      <c r="EP82" s="278">
        <v>0.43140529406623446</v>
      </c>
      <c r="EQ82" s="289">
        <v>859038</v>
      </c>
      <c r="ER82" s="290">
        <f t="shared" si="31"/>
        <v>112.11993915655418</v>
      </c>
      <c r="ES82" s="291">
        <f t="shared" si="23"/>
        <v>0.45409903289137238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" customHeight="1">
      <c r="EC83" s="412" t="s">
        <v>481</v>
      </c>
      <c r="ED83" s="412" t="s">
        <v>584</v>
      </c>
      <c r="EE83" s="412">
        <v>2599.7966999999999</v>
      </c>
      <c r="EF83" s="412">
        <v>0.17076241811950377</v>
      </c>
      <c r="EG83" s="413">
        <v>859039</v>
      </c>
      <c r="EH83" s="414">
        <f t="shared" si="32"/>
        <v>13.993403950253317</v>
      </c>
      <c r="EI83" s="415">
        <f t="shared" si="30"/>
        <v>5.6674943355040884E-2</v>
      </c>
      <c r="EJ83" s="402">
        <v>0</v>
      </c>
      <c r="EM83" s="278" t="s">
        <v>481</v>
      </c>
      <c r="EN83" s="278" t="s">
        <v>584</v>
      </c>
      <c r="EO83" s="278">
        <v>2599.7966999999999</v>
      </c>
      <c r="EP83" s="278">
        <v>0.17076241811950377</v>
      </c>
      <c r="EQ83" s="289">
        <v>859039</v>
      </c>
      <c r="ER83" s="290">
        <f t="shared" si="31"/>
        <v>13.993403950253317</v>
      </c>
      <c r="ES83" s="291">
        <f t="shared" si="23"/>
        <v>5.6674943355040884E-2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" customHeight="1">
      <c r="EC84" s="412" t="s">
        <v>481</v>
      </c>
      <c r="ED84" s="412" t="s">
        <v>393</v>
      </c>
      <c r="EE84" s="412">
        <v>1032.4983</v>
      </c>
      <c r="EF84" s="412">
        <v>6.7817574509682552E-2</v>
      </c>
      <c r="EG84" s="413">
        <v>859040</v>
      </c>
      <c r="EH84" s="414">
        <f t="shared" si="32"/>
        <v>5.5574213898532259</v>
      </c>
      <c r="EI84" s="415">
        <f t="shared" si="30"/>
        <v>2.2508214841058919E-2</v>
      </c>
      <c r="EJ84" s="402">
        <v>0</v>
      </c>
      <c r="EM84" s="278" t="s">
        <v>481</v>
      </c>
      <c r="EN84" s="278" t="s">
        <v>393</v>
      </c>
      <c r="EO84" s="278">
        <v>1032.4983</v>
      </c>
      <c r="EP84" s="278">
        <v>6.7817574509682552E-2</v>
      </c>
      <c r="EQ84" s="289">
        <v>859040</v>
      </c>
      <c r="ER84" s="290">
        <f t="shared" si="31"/>
        <v>5.5574213898532259</v>
      </c>
      <c r="ES84" s="291">
        <f t="shared" si="23"/>
        <v>2.2508214841058919E-2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" customHeight="1">
      <c r="EC85" s="412" t="s">
        <v>481</v>
      </c>
      <c r="ED85" s="412" t="s">
        <v>130</v>
      </c>
      <c r="EE85" s="412">
        <v>1625.5998999999999</v>
      </c>
      <c r="EF85" s="412">
        <v>0.10677426039460067</v>
      </c>
      <c r="EG85" s="413">
        <v>859041</v>
      </c>
      <c r="EH85" s="414">
        <f t="shared" si="32"/>
        <v>8.7497903440647473</v>
      </c>
      <c r="EI85" s="415">
        <f t="shared" si="30"/>
        <v>3.5437687204718786E-2</v>
      </c>
      <c r="EJ85" s="402">
        <v>0</v>
      </c>
      <c r="EM85" s="278" t="s">
        <v>481</v>
      </c>
      <c r="EN85" s="278" t="s">
        <v>130</v>
      </c>
      <c r="EO85" s="278">
        <v>1625.5998999999999</v>
      </c>
      <c r="EP85" s="278">
        <v>0.10677426039460067</v>
      </c>
      <c r="EQ85" s="289">
        <v>859041</v>
      </c>
      <c r="ER85" s="290">
        <f t="shared" si="31"/>
        <v>8.7497903440647473</v>
      </c>
      <c r="ES85" s="291">
        <f t="shared" si="23"/>
        <v>3.5437687204718786E-2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" customHeight="1">
      <c r="EC86" s="412" t="s">
        <v>481</v>
      </c>
      <c r="ED86" s="412" t="s">
        <v>131</v>
      </c>
      <c r="EE86" s="412">
        <v>2880.0880999999999</v>
      </c>
      <c r="EF86" s="412">
        <v>0.18917279507017112</v>
      </c>
      <c r="EG86" s="413">
        <v>859042</v>
      </c>
      <c r="EH86" s="414">
        <f t="shared" si="32"/>
        <v>15.502072218038267</v>
      </c>
      <c r="EI86" s="415">
        <f t="shared" si="30"/>
        <v>6.2785228523840858E-2</v>
      </c>
      <c r="EJ86" s="402">
        <v>0</v>
      </c>
      <c r="EM86" s="278" t="s">
        <v>481</v>
      </c>
      <c r="EN86" s="278" t="s">
        <v>131</v>
      </c>
      <c r="EO86" s="278">
        <v>2880.0880999999999</v>
      </c>
      <c r="EP86" s="278">
        <v>0.18917279507017112</v>
      </c>
      <c r="EQ86" s="289">
        <v>859042</v>
      </c>
      <c r="ER86" s="290">
        <f t="shared" si="31"/>
        <v>15.502072218038267</v>
      </c>
      <c r="ES86" s="291">
        <f t="shared" si="23"/>
        <v>6.2785228523840858E-2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" customHeight="1">
      <c r="EC87" s="412" t="s">
        <v>481</v>
      </c>
      <c r="ED87" s="412" t="s">
        <v>132</v>
      </c>
      <c r="EE87" s="412">
        <v>687.99680000000001</v>
      </c>
      <c r="EF87" s="412">
        <v>4.5189686265268592E-2</v>
      </c>
      <c r="EG87" s="413">
        <v>859043</v>
      </c>
      <c r="EH87" s="414">
        <f t="shared" si="32"/>
        <v>3.7031423029660897</v>
      </c>
      <c r="EI87" s="415">
        <f t="shared" si="30"/>
        <v>1.4998164921299189E-2</v>
      </c>
      <c r="EJ87" s="402">
        <v>0</v>
      </c>
      <c r="EM87" s="278" t="s">
        <v>481</v>
      </c>
      <c r="EN87" s="278" t="s">
        <v>132</v>
      </c>
      <c r="EO87" s="278">
        <v>687.99680000000001</v>
      </c>
      <c r="EP87" s="278">
        <v>4.5189686265268592E-2</v>
      </c>
      <c r="EQ87" s="289">
        <v>859043</v>
      </c>
      <c r="ER87" s="290">
        <f t="shared" si="31"/>
        <v>3.7031423029660897</v>
      </c>
      <c r="ES87" s="291">
        <f t="shared" si="23"/>
        <v>1.4998164921299189E-2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" customHeight="1">
      <c r="EC88" s="412" t="s">
        <v>481</v>
      </c>
      <c r="ED88" s="412" t="s">
        <v>133</v>
      </c>
      <c r="EE88" s="412">
        <v>2308.0711000000001</v>
      </c>
      <c r="EF88" s="412">
        <v>0.15160100873569959</v>
      </c>
      <c r="EG88" s="413">
        <v>859044</v>
      </c>
      <c r="EH88" s="414">
        <f t="shared" si="32"/>
        <v>12.423191108829977</v>
      </c>
      <c r="EI88" s="415">
        <f t="shared" si="30"/>
        <v>5.0315395373763998E-2</v>
      </c>
      <c r="EJ88" s="402">
        <v>0</v>
      </c>
      <c r="EM88" s="278" t="s">
        <v>481</v>
      </c>
      <c r="EN88" s="278" t="s">
        <v>133</v>
      </c>
      <c r="EO88" s="278">
        <v>2308.0711000000001</v>
      </c>
      <c r="EP88" s="278">
        <v>0.15160100873569959</v>
      </c>
      <c r="EQ88" s="289">
        <v>859044</v>
      </c>
      <c r="ER88" s="290">
        <f t="shared" si="31"/>
        <v>12.423191108829977</v>
      </c>
      <c r="ES88" s="291">
        <f t="shared" si="23"/>
        <v>5.0315395373763998E-2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" customHeight="1">
      <c r="EC89" s="412" t="s">
        <v>481</v>
      </c>
      <c r="ED89" s="412" t="s">
        <v>134</v>
      </c>
      <c r="EE89" s="412">
        <v>4090.5911999999998</v>
      </c>
      <c r="EF89" s="412">
        <v>0.26868225690507364</v>
      </c>
      <c r="EG89" s="413">
        <v>859045</v>
      </c>
      <c r="EH89" s="414">
        <f t="shared" si="32"/>
        <v>22.017604321503853</v>
      </c>
      <c r="EI89" s="415">
        <f t="shared" si="30"/>
        <v>8.9173905232139389E-2</v>
      </c>
      <c r="EJ89" s="402">
        <v>0</v>
      </c>
      <c r="EM89" s="278" t="s">
        <v>481</v>
      </c>
      <c r="EN89" s="278" t="s">
        <v>134</v>
      </c>
      <c r="EO89" s="278">
        <v>4090.5911999999998</v>
      </c>
      <c r="EP89" s="278">
        <v>0.26868225690507364</v>
      </c>
      <c r="EQ89" s="289">
        <v>859045</v>
      </c>
      <c r="ER89" s="290">
        <f t="shared" si="31"/>
        <v>22.017604321503853</v>
      </c>
      <c r="ES89" s="291">
        <f t="shared" si="23"/>
        <v>8.9173905232139389E-2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" customHeight="1">
      <c r="EH90" s="230">
        <f>SUM(EH45:EH89)</f>
        <v>9779.2816150841118</v>
      </c>
      <c r="EI90" s="230">
        <f>SUM(EI45:EI89)</f>
        <v>39.60724878365653</v>
      </c>
      <c r="EJ90">
        <f>SUM(EJ45:EJ89)</f>
        <v>1838.3264802958784</v>
      </c>
      <c r="ER90" s="230">
        <f>SUM(ER45:ER89)</f>
        <v>9779.2816150841118</v>
      </c>
      <c r="ES90" s="230">
        <f>SUM(ES45:ES89)</f>
        <v>39.60724878365653</v>
      </c>
      <c r="ET90" s="230">
        <f>SUM(ET45:ET89)</f>
        <v>1838.3264802958784</v>
      </c>
      <c r="FA90" s="230"/>
    </row>
    <row r="91" spans="1:159" s="227" customFormat="1" ht="25.5">
      <c r="A91" s="285">
        <v>2025</v>
      </c>
      <c r="EH91" s="227">
        <f t="shared" ref="EH91:EI91" si="37">EH90</f>
        <v>9779.2816150841118</v>
      </c>
      <c r="EI91" s="227">
        <f t="shared" si="37"/>
        <v>39.60724878365653</v>
      </c>
      <c r="EJ91" s="227">
        <f>EJ90</f>
        <v>1838.3264802958784</v>
      </c>
      <c r="ER91" s="230"/>
      <c r="ES91" s="230"/>
    </row>
    <row r="92" spans="1:159" ht="25.5" customHeight="1" thickBot="1">
      <c r="A92" s="32" t="s">
        <v>469</v>
      </c>
      <c r="C92" t="s">
        <v>463</v>
      </c>
      <c r="D92" t="s">
        <v>467</v>
      </c>
      <c r="E92" t="s">
        <v>464</v>
      </c>
      <c r="F92" t="s">
        <v>465</v>
      </c>
      <c r="G92" t="s">
        <v>466</v>
      </c>
      <c r="H92" t="s">
        <v>21</v>
      </c>
      <c r="K92" s="32" t="s">
        <v>471</v>
      </c>
      <c r="CV92" s="32" t="s">
        <v>492</v>
      </c>
      <c r="CY92" t="s">
        <v>478</v>
      </c>
      <c r="CZ92" t="s">
        <v>479</v>
      </c>
      <c r="EC92" s="353" t="s">
        <v>858</v>
      </c>
      <c r="EI92" t="s">
        <v>599</v>
      </c>
      <c r="ES92" t="s">
        <v>600</v>
      </c>
      <c r="EV92" s="353"/>
    </row>
    <row r="93" spans="1:159" ht="25.5" customHeight="1">
      <c r="A93" t="s">
        <v>462</v>
      </c>
      <c r="C93" t="s">
        <v>427</v>
      </c>
      <c r="D93" t="s">
        <v>428</v>
      </c>
      <c r="E93" t="s">
        <v>429</v>
      </c>
      <c r="F93" t="s">
        <v>430</v>
      </c>
      <c r="G93" t="s">
        <v>431</v>
      </c>
      <c r="H93" t="s">
        <v>457</v>
      </c>
      <c r="K93" s="159" t="s">
        <v>482</v>
      </c>
      <c r="L93" s="159"/>
      <c r="M93" s="538" t="s">
        <v>463</v>
      </c>
      <c r="N93" s="539"/>
      <c r="O93" s="539"/>
      <c r="P93" s="539"/>
      <c r="Q93" s="539"/>
      <c r="R93" s="539"/>
      <c r="S93" s="539"/>
      <c r="T93" s="539"/>
      <c r="U93" s="539"/>
      <c r="V93" s="539"/>
      <c r="W93" s="539"/>
      <c r="X93" s="539"/>
      <c r="Y93" s="539"/>
      <c r="Z93" s="540"/>
      <c r="AA93" s="538" t="s">
        <v>467</v>
      </c>
      <c r="AB93" s="539"/>
      <c r="AC93" s="539"/>
      <c r="AD93" s="539"/>
      <c r="AE93" s="539"/>
      <c r="AF93" s="539"/>
      <c r="AG93" s="539"/>
      <c r="AH93" s="539"/>
      <c r="AI93" s="539"/>
      <c r="AJ93" s="539"/>
      <c r="AK93" s="539"/>
      <c r="AL93" s="539"/>
      <c r="AM93" s="539"/>
      <c r="AN93" s="540"/>
      <c r="AO93" s="538" t="s">
        <v>464</v>
      </c>
      <c r="AP93" s="539"/>
      <c r="AQ93" s="539"/>
      <c r="AR93" s="539"/>
      <c r="AS93" s="539"/>
      <c r="AT93" s="539"/>
      <c r="AU93" s="539"/>
      <c r="AV93" s="539"/>
      <c r="AW93" s="539"/>
      <c r="AX93" s="539"/>
      <c r="AY93" s="539"/>
      <c r="AZ93" s="539"/>
      <c r="BA93" s="539"/>
      <c r="BB93" s="540"/>
      <c r="BC93" s="538" t="s">
        <v>465</v>
      </c>
      <c r="BD93" s="539"/>
      <c r="BE93" s="539"/>
      <c r="BF93" s="539"/>
      <c r="BG93" s="539"/>
      <c r="BH93" s="539"/>
      <c r="BI93" s="539"/>
      <c r="BJ93" s="539"/>
      <c r="BK93" s="539"/>
      <c r="BL93" s="539"/>
      <c r="BM93" s="539"/>
      <c r="BN93" s="539"/>
      <c r="BO93" s="539"/>
      <c r="BP93" s="540"/>
      <c r="BQ93" s="538" t="s">
        <v>466</v>
      </c>
      <c r="BR93" s="539"/>
      <c r="BS93" s="539"/>
      <c r="BT93" s="539"/>
      <c r="BU93" s="539"/>
      <c r="BV93" s="539"/>
      <c r="BW93" s="539"/>
      <c r="BX93" s="539"/>
      <c r="BY93" s="539"/>
      <c r="BZ93" s="539"/>
      <c r="CA93" s="539"/>
      <c r="CB93" s="539"/>
      <c r="CC93" s="539"/>
      <c r="CD93" s="540"/>
      <c r="CE93" s="538" t="s">
        <v>21</v>
      </c>
      <c r="CF93" s="539"/>
      <c r="CG93" s="539"/>
      <c r="CH93" s="539"/>
      <c r="CI93" s="539"/>
      <c r="CJ93" s="539"/>
      <c r="CK93" s="539"/>
      <c r="CL93" s="539"/>
      <c r="CM93" s="539"/>
      <c r="CN93" s="539"/>
      <c r="CO93" s="539"/>
      <c r="CP93" s="539"/>
      <c r="CQ93" s="539"/>
      <c r="CR93" s="540"/>
      <c r="CV93" s="263" t="s">
        <v>482</v>
      </c>
      <c r="CW93" s="263"/>
      <c r="CX93" s="541" t="s">
        <v>554</v>
      </c>
      <c r="CY93" s="541"/>
      <c r="CZ93" s="541"/>
      <c r="DA93" s="541"/>
      <c r="DB93" s="542" t="s">
        <v>553</v>
      </c>
      <c r="DC93" s="541"/>
      <c r="DD93" s="541"/>
      <c r="DE93" s="541"/>
      <c r="DF93" s="542" t="s">
        <v>464</v>
      </c>
      <c r="DG93" s="541"/>
      <c r="DH93" s="541"/>
      <c r="DI93" s="541"/>
      <c r="DJ93" s="542" t="s">
        <v>465</v>
      </c>
      <c r="DK93" s="541"/>
      <c r="DL93" s="541"/>
      <c r="DM93" s="541"/>
      <c r="DN93" s="542" t="s">
        <v>466</v>
      </c>
      <c r="DO93" s="541"/>
      <c r="DP93" s="541"/>
      <c r="DQ93" s="541"/>
      <c r="DR93" s="542" t="s">
        <v>21</v>
      </c>
      <c r="DS93" s="541"/>
      <c r="DT93" s="541"/>
      <c r="DU93" s="541"/>
      <c r="DW93" s="278"/>
      <c r="DX93" s="278"/>
      <c r="DY93" s="442" t="s">
        <v>588</v>
      </c>
      <c r="DZ93" s="442"/>
      <c r="EC93" s="412" t="s">
        <v>564</v>
      </c>
      <c r="ED93" s="412" t="s">
        <v>565</v>
      </c>
      <c r="EE93" s="412" t="s">
        <v>566</v>
      </c>
      <c r="EF93" s="412" t="s">
        <v>562</v>
      </c>
      <c r="EG93" s="417" t="s">
        <v>597</v>
      </c>
      <c r="EH93" s="418" t="s">
        <v>585</v>
      </c>
      <c r="EI93" s="419" t="s">
        <v>536</v>
      </c>
      <c r="EJ93" s="377" t="s">
        <v>856</v>
      </c>
      <c r="EM93" s="278" t="s">
        <v>564</v>
      </c>
      <c r="EN93" s="278" t="s">
        <v>565</v>
      </c>
      <c r="EO93" s="278" t="s">
        <v>566</v>
      </c>
      <c r="EP93" s="278" t="s">
        <v>562</v>
      </c>
      <c r="EQ93" s="286" t="s">
        <v>598</v>
      </c>
      <c r="ER93" s="287" t="s">
        <v>820</v>
      </c>
      <c r="ES93" s="288" t="s">
        <v>536</v>
      </c>
      <c r="ET93" s="377" t="s">
        <v>821</v>
      </c>
      <c r="EV93" s="34"/>
      <c r="EW93" s="34"/>
      <c r="EX93" s="34"/>
      <c r="EY93" s="34"/>
      <c r="EZ93" s="375"/>
      <c r="FA93" s="376"/>
      <c r="FB93" s="377"/>
      <c r="FC93" s="377"/>
    </row>
    <row r="94" spans="1:159">
      <c r="A94" s="199"/>
      <c r="B94" s="199"/>
      <c r="C94" s="202" t="s">
        <v>463</v>
      </c>
      <c r="D94" s="202" t="s">
        <v>467</v>
      </c>
      <c r="E94" s="202" t="s">
        <v>464</v>
      </c>
      <c r="F94" s="202" t="s">
        <v>465</v>
      </c>
      <c r="G94" s="202" t="s">
        <v>466</v>
      </c>
      <c r="H94" s="202" t="s">
        <v>21</v>
      </c>
      <c r="K94" s="159"/>
      <c r="L94" s="159"/>
      <c r="M94" s="211" t="s">
        <v>472</v>
      </c>
      <c r="N94" s="160" t="s">
        <v>156</v>
      </c>
      <c r="O94" s="160" t="s">
        <v>475</v>
      </c>
      <c r="P94" s="160" t="s">
        <v>476</v>
      </c>
      <c r="Q94" s="160" t="s">
        <v>477</v>
      </c>
      <c r="R94" s="160" t="s">
        <v>478</v>
      </c>
      <c r="S94" s="160" t="s">
        <v>479</v>
      </c>
      <c r="T94" s="160" t="s">
        <v>480</v>
      </c>
      <c r="U94" s="160" t="s">
        <v>449</v>
      </c>
      <c r="V94" s="160" t="s">
        <v>157</v>
      </c>
      <c r="W94" s="160" t="s">
        <v>473</v>
      </c>
      <c r="X94" s="160" t="s">
        <v>474</v>
      </c>
      <c r="Y94" s="160" t="s">
        <v>46</v>
      </c>
      <c r="Z94" s="212" t="s">
        <v>11</v>
      </c>
      <c r="AA94" s="211" t="s">
        <v>472</v>
      </c>
      <c r="AB94" s="160" t="s">
        <v>156</v>
      </c>
      <c r="AC94" s="160" t="s">
        <v>475</v>
      </c>
      <c r="AD94" s="160" t="s">
        <v>476</v>
      </c>
      <c r="AE94" s="160" t="s">
        <v>477</v>
      </c>
      <c r="AF94" s="160" t="s">
        <v>478</v>
      </c>
      <c r="AG94" s="160" t="s">
        <v>479</v>
      </c>
      <c r="AH94" s="160" t="s">
        <v>480</v>
      </c>
      <c r="AI94" s="160" t="s">
        <v>449</v>
      </c>
      <c r="AJ94" s="160" t="s">
        <v>157</v>
      </c>
      <c r="AK94" s="160" t="s">
        <v>473</v>
      </c>
      <c r="AL94" s="160" t="s">
        <v>474</v>
      </c>
      <c r="AM94" s="160" t="s">
        <v>46</v>
      </c>
      <c r="AN94" s="212" t="s">
        <v>11</v>
      </c>
      <c r="AO94" s="211" t="s">
        <v>472</v>
      </c>
      <c r="AP94" s="160" t="s">
        <v>156</v>
      </c>
      <c r="AQ94" s="160" t="s">
        <v>475</v>
      </c>
      <c r="AR94" s="160" t="s">
        <v>476</v>
      </c>
      <c r="AS94" s="160" t="s">
        <v>477</v>
      </c>
      <c r="AT94" s="160" t="s">
        <v>478</v>
      </c>
      <c r="AU94" s="160" t="s">
        <v>479</v>
      </c>
      <c r="AV94" s="160" t="s">
        <v>480</v>
      </c>
      <c r="AW94" s="160" t="s">
        <v>449</v>
      </c>
      <c r="AX94" s="160" t="s">
        <v>157</v>
      </c>
      <c r="AY94" s="160" t="s">
        <v>473</v>
      </c>
      <c r="AZ94" s="160" t="s">
        <v>474</v>
      </c>
      <c r="BA94" s="160" t="s">
        <v>46</v>
      </c>
      <c r="BB94" s="212" t="s">
        <v>11</v>
      </c>
      <c r="BC94" s="211" t="s">
        <v>472</v>
      </c>
      <c r="BD94" s="160" t="s">
        <v>156</v>
      </c>
      <c r="BE94" s="160" t="s">
        <v>475</v>
      </c>
      <c r="BF94" s="160" t="s">
        <v>476</v>
      </c>
      <c r="BG94" s="160" t="s">
        <v>477</v>
      </c>
      <c r="BH94" s="160" t="s">
        <v>478</v>
      </c>
      <c r="BI94" s="160" t="s">
        <v>479</v>
      </c>
      <c r="BJ94" s="160" t="s">
        <v>480</v>
      </c>
      <c r="BK94" s="160" t="s">
        <v>449</v>
      </c>
      <c r="BL94" s="160" t="s">
        <v>157</v>
      </c>
      <c r="BM94" s="160" t="s">
        <v>473</v>
      </c>
      <c r="BN94" s="160" t="s">
        <v>474</v>
      </c>
      <c r="BO94" s="160" t="s">
        <v>46</v>
      </c>
      <c r="BP94" s="212" t="s">
        <v>11</v>
      </c>
      <c r="BQ94" s="211" t="s">
        <v>472</v>
      </c>
      <c r="BR94" s="160" t="s">
        <v>156</v>
      </c>
      <c r="BS94" s="160" t="s">
        <v>475</v>
      </c>
      <c r="BT94" s="160" t="s">
        <v>476</v>
      </c>
      <c r="BU94" s="160" t="s">
        <v>477</v>
      </c>
      <c r="BV94" s="160" t="s">
        <v>478</v>
      </c>
      <c r="BW94" s="160" t="s">
        <v>479</v>
      </c>
      <c r="BX94" s="160" t="s">
        <v>480</v>
      </c>
      <c r="BY94" s="160" t="s">
        <v>449</v>
      </c>
      <c r="BZ94" s="160" t="s">
        <v>157</v>
      </c>
      <c r="CA94" s="160" t="s">
        <v>473</v>
      </c>
      <c r="CB94" s="160" t="s">
        <v>474</v>
      </c>
      <c r="CC94" s="160" t="s">
        <v>46</v>
      </c>
      <c r="CD94" s="212" t="s">
        <v>11</v>
      </c>
      <c r="CE94" s="211" t="s">
        <v>472</v>
      </c>
      <c r="CF94" s="160" t="s">
        <v>156</v>
      </c>
      <c r="CG94" s="160" t="s">
        <v>475</v>
      </c>
      <c r="CH94" s="160" t="s">
        <v>476</v>
      </c>
      <c r="CI94" s="160" t="s">
        <v>477</v>
      </c>
      <c r="CJ94" s="160" t="s">
        <v>478</v>
      </c>
      <c r="CK94" s="160" t="s">
        <v>479</v>
      </c>
      <c r="CL94" s="160" t="s">
        <v>480</v>
      </c>
      <c r="CM94" s="160" t="s">
        <v>449</v>
      </c>
      <c r="CN94" s="160" t="s">
        <v>157</v>
      </c>
      <c r="CO94" s="160" t="s">
        <v>473</v>
      </c>
      <c r="CP94" s="160" t="s">
        <v>474</v>
      </c>
      <c r="CQ94" s="160" t="s">
        <v>46</v>
      </c>
      <c r="CR94" s="212" t="s">
        <v>11</v>
      </c>
      <c r="CV94" s="263"/>
      <c r="CW94" s="263"/>
      <c r="CX94" s="264" t="s">
        <v>156</v>
      </c>
      <c r="CY94" s="264" t="s">
        <v>478</v>
      </c>
      <c r="CZ94" s="264" t="s">
        <v>479</v>
      </c>
      <c r="DA94" s="264" t="s">
        <v>157</v>
      </c>
      <c r="DB94" s="264" t="s">
        <v>156</v>
      </c>
      <c r="DC94" s="264" t="s">
        <v>478</v>
      </c>
      <c r="DD94" s="264" t="s">
        <v>479</v>
      </c>
      <c r="DE94" s="264" t="s">
        <v>157</v>
      </c>
      <c r="DF94" s="264" t="s">
        <v>156</v>
      </c>
      <c r="DG94" s="264" t="s">
        <v>478</v>
      </c>
      <c r="DH94" s="264" t="s">
        <v>479</v>
      </c>
      <c r="DI94" s="264" t="s">
        <v>157</v>
      </c>
      <c r="DJ94" s="264" t="s">
        <v>156</v>
      </c>
      <c r="DK94" s="264" t="s">
        <v>478</v>
      </c>
      <c r="DL94" s="264" t="s">
        <v>479</v>
      </c>
      <c r="DM94" s="264" t="s">
        <v>157</v>
      </c>
      <c r="DN94" s="264" t="s">
        <v>156</v>
      </c>
      <c r="DO94" s="264" t="s">
        <v>478</v>
      </c>
      <c r="DP94" s="264" t="s">
        <v>479</v>
      </c>
      <c r="DQ94" s="264" t="s">
        <v>157</v>
      </c>
      <c r="DR94" s="264" t="s">
        <v>156</v>
      </c>
      <c r="DS94" s="264" t="s">
        <v>478</v>
      </c>
      <c r="DT94" s="264" t="s">
        <v>479</v>
      </c>
      <c r="DU94" s="264" t="s">
        <v>157</v>
      </c>
      <c r="DW94" s="278"/>
      <c r="DX94" s="278"/>
      <c r="DY94" s="280" t="s">
        <v>586</v>
      </c>
      <c r="DZ94" s="280" t="s">
        <v>587</v>
      </c>
      <c r="EC94" s="412" t="s">
        <v>12</v>
      </c>
      <c r="ED94" s="412" t="s">
        <v>567</v>
      </c>
      <c r="EE94" s="412">
        <v>11477.778199999999</v>
      </c>
      <c r="EF94" s="412">
        <v>1</v>
      </c>
      <c r="EG94" s="413">
        <v>859001</v>
      </c>
      <c r="EH94" s="414">
        <f>VLOOKUP($EM94,$DX$94:$DZ$103,2,FALSE)*$EF94*$BB$11*(1-$BD$7)</f>
        <v>41.10403893090637</v>
      </c>
      <c r="EI94" s="415">
        <f>VLOOKUP($EM94,$DX$94:$DZ$103,3,FALSE)*$EF94*$BB$11*(1-$BD$7)</f>
        <v>0.1634903258474846</v>
      </c>
      <c r="EJ94" s="402">
        <v>0</v>
      </c>
      <c r="EM94" s="278" t="s">
        <v>12</v>
      </c>
      <c r="EN94" s="278" t="s">
        <v>567</v>
      </c>
      <c r="EO94" s="278">
        <v>11477.778199999999</v>
      </c>
      <c r="EP94" s="278">
        <v>1</v>
      </c>
      <c r="EQ94" s="289">
        <v>859001</v>
      </c>
      <c r="ER94" s="290">
        <f t="shared" ref="ER94:ER138" si="38">EH94*$EA$38</f>
        <v>41.10403893090637</v>
      </c>
      <c r="ES94" s="291">
        <f t="shared" ref="ES94:ES138" si="39">EI94*$EA$38</f>
        <v>0.1634903258474846</v>
      </c>
      <c r="ET94" s="402">
        <v>0</v>
      </c>
      <c r="EV94" s="34"/>
      <c r="EW94" s="34"/>
      <c r="EX94" s="34"/>
      <c r="EY94" s="34"/>
      <c r="EZ94" s="378"/>
      <c r="FA94" s="401"/>
      <c r="FB94" s="402"/>
      <c r="FC94" s="402"/>
    </row>
    <row r="95" spans="1:159">
      <c r="A95" s="205"/>
      <c r="B95" s="205" t="s">
        <v>12</v>
      </c>
      <c r="C95" s="400">
        <f>'A.일산테크노밸리(859991)_수정'!$P28*KTDB_TripDistribution_2050!T$12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16.58091111349173</v>
      </c>
      <c r="D95" s="400">
        <f>'A.일산테크노밸리(859991)_수정'!$P28*KTDB_TripDistribution_2050!U$12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119.99944587935943</v>
      </c>
      <c r="E95" s="400">
        <f>'A.일산테크노밸리(859991)_수정'!$P28*KTDB_TripDistribution_2050!V$12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6.8840711865279927</v>
      </c>
      <c r="F95" s="400">
        <f>'A.일산테크노밸리(859991)_수정'!$P28*KTDB_TripDistribution_2050!W$12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1.081834130936825E-2</v>
      </c>
      <c r="G95" s="400">
        <f>'A.일산테크노밸리(859991)_수정'!$P28*KTDB_TripDistribution_2050!X$12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4.0869289390946723E-2</v>
      </c>
      <c r="H95" s="400">
        <f>'A.일산테크노밸리(859991)_수정'!$P28*KTDB_TripDistribution_2050!Y$12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143.5161158100795</v>
      </c>
      <c r="J95" s="230">
        <f>CR95</f>
        <v>143.51611581007947</v>
      </c>
      <c r="K95" s="206"/>
      <c r="L95" s="209" t="s">
        <v>12</v>
      </c>
      <c r="M95" s="213">
        <f>INDEX($A$94:$H$106,MATCH($L95,$B$94:$B$106,0),MATCH($M$93,$A$94:$H$94,0))*고양시_Modal_split!C$3 * 0.01</f>
        <v>4.6426551117776847E-2</v>
      </c>
      <c r="N95" s="213">
        <f>INDEX($A$94:$H$106,MATCH($L95,$B$94:$B$106,0),MATCH($M$93,$A$94:$H$94,0))*고양시_Modal_split!D$3 * 0.01</f>
        <v>7.7980024966751618</v>
      </c>
      <c r="O95" s="213">
        <f>INDEX($A$94:$H$106,MATCH($L95,$B$94:$B$106,0),MATCH($M$93,$A$94:$H$94,0))*고양시_Modal_split!E$3 * 0.01</f>
        <v>0.94345384235767937</v>
      </c>
      <c r="P95" s="213">
        <f>INDEX($A$94:$H$106,MATCH($L95,$B$94:$B$106,0),MATCH($M$93,$A$94:$H$94,0))*고양시_Modal_split!F$3 * 0.01</f>
        <v>1.5204695491071918</v>
      </c>
      <c r="Q95" s="213">
        <f>INDEX($A$94:$H$106,MATCH($L95,$B$94:$B$106,0),MATCH($M$93,$A$94:$H$94,0))*고양시_Modal_split!G$3 * 0.01</f>
        <v>0.15254438224412392</v>
      </c>
      <c r="R95" s="213">
        <f>INDEX($A$94:$H$106,MATCH($L95,$B$94:$B$106,0),MATCH($M$93,$A$94:$H$94,0))*고양시_Modal_split!H$3 * 0.01</f>
        <v>1.6580911113491731E-3</v>
      </c>
      <c r="S95" s="213">
        <f>INDEX($A$94:$H$106,MATCH($L95,$B$94:$B$106,0),MATCH($M$93,$A$94:$H$94,0))*고양시_Modal_split!I$3 * 0.01</f>
        <v>0.46094932895507007</v>
      </c>
      <c r="T95" s="213">
        <f>INDEX($A$94:$H$106,MATCH($L95,$B$94:$B$106,0),MATCH($M$93,$A$94:$H$94,0))*고양시_Modal_split!J$3 * 0.01</f>
        <v>5.0472293429468831</v>
      </c>
      <c r="U95" s="213">
        <f>INDEX($A$94:$H$106,MATCH($L95,$B$94:$B$106,0),MATCH($M$93,$A$94:$H$94,0))*고양시_Modal_split!K$3 * 0.01</f>
        <v>2.4871366670237594E-2</v>
      </c>
      <c r="V95" s="213">
        <f>INDEX($A$94:$H$106,MATCH($L95,$B$94:$B$106,0),MATCH($M$93,$A$94:$H$94,0))*고양시_Modal_split!L$3 * 0.01</f>
        <v>0.50074351562745023</v>
      </c>
      <c r="W95" s="213">
        <f>INDEX($A$94:$H$106,MATCH($L95,$B$94:$B$106,0),MATCH($M$93,$A$94:$H$94,0))*고양시_Modal_split!M$3 * 0.01</f>
        <v>3.813609556103098E-2</v>
      </c>
      <c r="X95" s="213">
        <f>INDEX($A$94:$H$106,MATCH($L95,$B$94:$B$106,0),MATCH($M$93,$A$94:$H$94,0))*고양시_Modal_split!N$3 * 0.01</f>
        <v>1.6580911113491734E-2</v>
      </c>
      <c r="Y95" s="213">
        <f>INDEX($A$94:$H$106,MATCH($L95,$B$94:$B$106,0),MATCH($M$93,$A$94:$H$94,0))*고양시_Modal_split!O$3 * 0.01</f>
        <v>2.9845640004285114E-2</v>
      </c>
      <c r="Z95" s="213">
        <f>INDEX($A$94:$H$106,MATCH($L95,$B$94:$B$106,0),MATCH($M$93,$A$94:$H$94,0))*고양시_Modal_split!P$3 * 0.01</f>
        <v>16.58091111349173</v>
      </c>
      <c r="AA95" s="213">
        <f>INDEX($A$94:$H$106,MATCH($L95,$B$94:$B$106,0),MATCH($AA$93,$A$94:$H$94,0))*고양시_Modal_split!C$4 * 0.01</f>
        <v>36.527831325677013</v>
      </c>
      <c r="AB95" s="213">
        <f>INDEX($A$94:$H$106,MATCH($L95,$B$94:$B$106,0),MATCH($AA$93,$A$94:$H$94,0))*고양시_Modal_split!D$4 * 0.01</f>
        <v>38.48382229351057</v>
      </c>
      <c r="AC95" s="213">
        <f>INDEX($A$94:$H$106,MATCH($L95,$B$94:$B$106,0),MATCH($AA$93,$A$94:$H$94,0))*고양시_Modal_split!E$4 * 0.01</f>
        <v>9.3239569448262287</v>
      </c>
      <c r="AD95" s="213">
        <f>INDEX($A$94:$H$106,MATCH($L95,$B$94:$B$106,0),MATCH($AA$93,$A$94:$H$94,0))*고양시_Modal_split!F$4 * 0.01</f>
        <v>1.1399947358539146</v>
      </c>
      <c r="AE95" s="213">
        <f>INDEX($A$94:$H$106,MATCH($L95,$B$94:$B$106,0),MATCH($AA$93,$A$94:$H$94,0))*고양시_Modal_split!G$4 * 0.01</f>
        <v>14.051935112472989</v>
      </c>
      <c r="AF95" s="213">
        <f>INDEX($A$94:$H$106,MATCH($L95,$B$94:$B$106,0),MATCH($AA$93,$A$94:$H$94,0))*고양시_Modal_split!H$4 * 0.01</f>
        <v>0</v>
      </c>
      <c r="AG95" s="213">
        <f>INDEX($A$94:$H$106,MATCH($L95,$B$94:$B$106,0),MATCH($AA$93,$A$94:$H$94,0))*고양시_Modal_split!I$4 * 0.01</f>
        <v>4.1759807166017078</v>
      </c>
      <c r="AH95" s="213">
        <f>INDEX($A$94:$H$106,MATCH($L95,$B$94:$B$106,0),MATCH($AA$93,$A$94:$H$94,0))*고양시_Modal_split!J$4 * 0.01</f>
        <v>5.65197390091783</v>
      </c>
      <c r="AI95" s="213">
        <f>INDEX($A$94:$H$106,MATCH($L95,$B$94:$B$106,0),MATCH($AA$93,$A$94:$H$94,0))*고양시_Modal_split!K$4 * 0.01</f>
        <v>0</v>
      </c>
      <c r="AJ95" s="213">
        <f>INDEX($A$94:$H$106,MATCH($L95,$B$94:$B$106,0),MATCH($AA$93,$A$94:$H$94,0))*고양시_Modal_split!L$4 * 0.01</f>
        <v>5.5439743996264053</v>
      </c>
      <c r="AK95" s="213">
        <f>INDEX($A$94:$H$106,MATCH($L95,$B$94:$B$106,0),MATCH($AA$93,$A$94:$H$94,0))*고양시_Modal_split!M$4 * 0.01</f>
        <v>0.80399628739170825</v>
      </c>
      <c r="AL95" s="213">
        <f>INDEX($A$94:$H$106,MATCH($L95,$B$94:$B$106,0),MATCH($AA$93,$A$94:$H$94,0))*고양시_Modal_split!N$4 * 0.01</f>
        <v>2.9999861469839857</v>
      </c>
      <c r="AM95" s="213">
        <f>INDEX($A$94:$H$106,MATCH($L95,$B$94:$B$106,0),MATCH($AA$93,$A$94:$H$94,0))*고양시_Modal_split!O$4 * 0.01</f>
        <v>1.2959940154970822</v>
      </c>
      <c r="AN95" s="213">
        <f>INDEX($A$94:$H$106,MATCH($L95,$B$94:$B$106,0),MATCH($AA$93,$A$94:$H$94,0))*고양시_Modal_split!P$4 * 0.01</f>
        <v>119.99944587935943</v>
      </c>
      <c r="AO95" s="213">
        <f>INDEX($A$94:$H$106,MATCH($L95,$B$94:$B$106,0),MATCH($AO$93,$A$94:$H$94,0))*고양시_Modal_split!C$5 * 0.01</f>
        <v>4.1304427119167953E-3</v>
      </c>
      <c r="AP95" s="213">
        <f>INDEX($A$94:$H$106,MATCH($L95,$B$94:$B$106,0),MATCH($AO$93,$A$94:$H$94,0))*고양시_Modal_split!D$5 * 0.01</f>
        <v>5.0446473654877133</v>
      </c>
      <c r="AQ95" s="213">
        <f>INDEX($A$94:$H$106,MATCH($L95,$B$94:$B$106,0),MATCH($AO$93,$A$94:$H$94,0))*고양시_Modal_split!E$5 * 0.01</f>
        <v>0.67808101187300718</v>
      </c>
      <c r="AR95" s="213">
        <f>INDEX($A$94:$H$106,MATCH($L95,$B$94:$B$106,0),MATCH($AO$93,$A$94:$H$94,0))*고양시_Modal_split!F$5 * 0.01</f>
        <v>0.14456549491708784</v>
      </c>
      <c r="AS95" s="213">
        <f>INDEX($A$94:$H$106,MATCH($L95,$B$94:$B$106,0),MATCH($AO$93,$A$94:$H$94,0))*고양시_Modal_split!G$5 * 0.01</f>
        <v>4.4746462712431961E-2</v>
      </c>
      <c r="AT95" s="213">
        <f>INDEX($A$94:$H$106,MATCH($L95,$B$94:$B$106,0),MATCH($AO$93,$A$94:$H$94,0))*고양시_Modal_split!H$5 * 0.01</f>
        <v>4.8188498305695941E-3</v>
      </c>
      <c r="AU95" s="213">
        <f>INDEX($A$94:$H$106,MATCH($L95,$B$94:$B$106,0),MATCH($AO$93,$A$94:$H$94,0))*고양시_Modal_split!I$5 * 0.01</f>
        <v>0.1906887718668254</v>
      </c>
      <c r="AV95" s="213">
        <f>INDEX($A$94:$H$106,MATCH($L95,$B$94:$B$106,0),MATCH($AO$93,$A$94:$H$94,0))*고양시_Modal_split!J$5 * 0.01</f>
        <v>0.43163126339530516</v>
      </c>
      <c r="AW95" s="213">
        <f>INDEX($A$94:$H$106,MATCH($L95,$B$94:$B$106,0),MATCH($AO$93,$A$94:$H$94,0))*고양시_Modal_split!K$5 * 0.01</f>
        <v>1.3768142373055986E-3</v>
      </c>
      <c r="AX95" s="213">
        <f>INDEX($A$94:$H$106,MATCH($L95,$B$94:$B$106,0),MATCH($AO$93,$A$94:$H$94,0))*고양시_Modal_split!L$5 * 0.01</f>
        <v>0.17554381525646381</v>
      </c>
      <c r="AY95" s="213">
        <f>INDEX($A$94:$H$106,MATCH($L95,$B$94:$B$106,0),MATCH($AO$93,$A$94:$H$94,0))*고양시_Modal_split!M$5 * 0.01</f>
        <v>4.6123276949737557E-2</v>
      </c>
      <c r="AZ95" s="213">
        <f>INDEX($A$94:$H$106,MATCH($L95,$B$94:$B$106,0),MATCH($AO$93,$A$94:$H$94,0))*고양시_Modal_split!N$5 * 0.01</f>
        <v>1.1702921017097587E-2</v>
      </c>
      <c r="BA95" s="213">
        <f>INDEX($A$94:$H$106,MATCH($L95,$B$94:$B$106,0),MATCH($AO$93,$A$94:$H$94,0))*고양시_Modal_split!O$5 * 0.01</f>
        <v>0.1060146962725311</v>
      </c>
      <c r="BB95" s="213">
        <f>INDEX($A$94:$H$106,MATCH($L95,$B$94:$B$106,0),MATCH($AO$93,$A$94:$H$94,0))*고양시_Modal_split!P$5 * 0.01</f>
        <v>6.8840711865279909</v>
      </c>
      <c r="BC95" s="213">
        <f>INDEX($A$94:$H$106,MATCH($L95,$B$94:$B$106,0),MATCH($BC$93,$A$94:$H$94,0))*고양시_Modal_split!C$6 * 0.01</f>
        <v>0</v>
      </c>
      <c r="BD95" s="207">
        <f>INDEX($A$94:$H$106,MATCH($L95,$B$94:$B$106,0),MATCH($BC$93,$A$94:$H$94,0))*고양시_Modal_split!D$6 * 0.01</f>
        <v>8.9586684382878465E-3</v>
      </c>
      <c r="BE95" s="207">
        <f>INDEX($A$94:$H$106,MATCH($L95,$B$94:$B$106,0),MATCH($BC$93,$A$94:$H$94,0))*고양시_Modal_split!E$6 * 0.01</f>
        <v>4.6518867630283473E-5</v>
      </c>
      <c r="BF95" s="207">
        <f>INDEX($A$94:$H$106,MATCH($L95,$B$94:$B$106,0),MATCH($BC$93,$A$94:$H$94,0))*고양시_Modal_split!F$6 * 0.01</f>
        <v>1.3198376397429264E-4</v>
      </c>
      <c r="BG95" s="207">
        <f>INDEX($A$94:$H$106,MATCH($L95,$B$94:$B$106,0),MATCH($BC$93,$A$94:$H$94,0))*고양시_Modal_split!G$6 * 0.01</f>
        <v>0</v>
      </c>
      <c r="BH95" s="207">
        <f>INDEX($A$94:$H$106,MATCH($L95,$B$94:$B$106,0),MATCH($BC$93,$A$94:$H$94,0))*고양시_Modal_split!H$6 * 0.01</f>
        <v>5.7445392352745411E-4</v>
      </c>
      <c r="BI95" s="207">
        <f>INDEX($A$94:$H$106,MATCH($L95,$B$94:$B$106,0),MATCH($BC$93,$A$94:$H$94,0))*고양시_Modal_split!I$6 * 0.01</f>
        <v>3.8296928235163603E-4</v>
      </c>
      <c r="BJ95" s="207">
        <f>INDEX($A$94:$H$106,MATCH($L95,$B$94:$B$106,0),MATCH($BC$93,$A$94:$H$94,0))*고양시_Modal_split!J$6 * 0.01</f>
        <v>5.3442606068279154E-4</v>
      </c>
      <c r="BK95" s="207">
        <f>INDEX($A$94:$H$106,MATCH($L95,$B$94:$B$106,0),MATCH($BC$93,$A$94:$H$94,0))*고양시_Modal_split!K$6 * 0.01</f>
        <v>0</v>
      </c>
      <c r="BL95" s="207">
        <f>INDEX($A$94:$H$106,MATCH($L95,$B$94:$B$106,0),MATCH($BC$93,$A$94:$H$94,0))*고양시_Modal_split!L$6 * 0.01</f>
        <v>8.221939395119871E-5</v>
      </c>
      <c r="BM95" s="207">
        <f>INDEX($A$94:$H$106,MATCH($L95,$B$94:$B$106,0),MATCH($BC$93,$A$94:$H$94,0))*고양시_Modal_split!M$6 * 0.01</f>
        <v>9.8446905915251085E-5</v>
      </c>
      <c r="BN95" s="207">
        <f>INDEX($A$94:$H$106,MATCH($L95,$B$94:$B$106,0),MATCH($BC$93,$A$94:$H$94,0))*고양시_Modal_split!N$6 * 0.01</f>
        <v>0</v>
      </c>
      <c r="BO95" s="207">
        <f>INDEX($A$94:$H$106,MATCH($L95,$B$94:$B$106,0),MATCH($BC$93,$A$94:$H$94,0))*고양시_Modal_split!O$6 * 0.01</f>
        <v>8.6546730474946008E-6</v>
      </c>
      <c r="BP95" s="214">
        <f>INDEX($A$94:$H$106,MATCH($L95,$B$94:$B$106,0),MATCH($BC$93,$A$94:$H$94,0))*고양시_Modal_split!P$6 * 0.01</f>
        <v>1.0818341309368252E-2</v>
      </c>
      <c r="BQ95" s="213">
        <f>INDEX($A$94:$H$106,MATCH($L95,$B$94:$B$106,0),MATCH($BQ$93,$A$94:$H$94,0))*고양시_Modal_split!C$7 * 0.01</f>
        <v>0</v>
      </c>
      <c r="BR95" s="213">
        <f>INDEX($A$94:$H$106,MATCH($L95,$B$94:$B$106,0),MATCH($BQ$93,$A$94:$H$94,0))*고양시_Modal_split!D$7 * 0.01</f>
        <v>2.5044700538772151E-2</v>
      </c>
      <c r="BS95" s="213">
        <f>INDEX($A$94:$H$106,MATCH($L95,$B$94:$B$106,0),MATCH($BQ$93,$A$94:$H$94,0))*고양시_Modal_split!E$7 * 0.01</f>
        <v>1.221991752789307E-3</v>
      </c>
      <c r="BT95" s="213">
        <f>INDEX($A$94:$H$106,MATCH($L95,$B$94:$B$106,0),MATCH($BQ$93,$A$94:$H$94,0))*고양시_Modal_split!F$7 * 0.01</f>
        <v>4.0869289390946722E-4</v>
      </c>
      <c r="BU95" s="213">
        <f>INDEX($A$94:$H$106,MATCH($L95,$B$94:$B$106,0),MATCH($BQ$93,$A$94:$H$94,0))*고양시_Modal_split!G$7 * 0.01</f>
        <v>1.7165101544197624E-4</v>
      </c>
      <c r="BV95" s="213">
        <f>INDEX($A$94:$H$106,MATCH($L95,$B$94:$B$106,0),MATCH($BQ$93,$A$94:$H$94,0))*고양시_Modal_split!H$7 * 0.01</f>
        <v>2.2845932769539217E-3</v>
      </c>
      <c r="BW95" s="213">
        <f>INDEX($A$94:$H$106,MATCH($L95,$B$94:$B$106,0),MATCH($BQ$93,$A$94:$H$94,0))*고양시_Modal_split!I$7 * 0.01</f>
        <v>7.6302963292897543E-3</v>
      </c>
      <c r="BX95" s="213">
        <f>INDEX($A$94:$H$106,MATCH($L95,$B$94:$B$106,0),MATCH($BQ$93,$A$94:$H$94,0))*고양시_Modal_split!J$7 * 0.01</f>
        <v>8.1738578781893454E-6</v>
      </c>
      <c r="BY95" s="213">
        <f>INDEX($A$94:$H$106,MATCH($L95,$B$94:$B$106,0),MATCH($BQ$93,$A$94:$H$94,0))*고양시_Modal_split!K$7 * 0.01</f>
        <v>3.1469352831028979E-3</v>
      </c>
      <c r="BZ95" s="213">
        <f>INDEX($A$94:$H$106,MATCH($L95,$B$94:$B$106,0),MATCH($BQ$93,$A$94:$H$94,0))*고양시_Modal_split!L$7 * 0.01</f>
        <v>2.86085025736627E-5</v>
      </c>
      <c r="CA95" s="213">
        <f>INDEX($A$94:$H$106,MATCH($L95,$B$94:$B$106,0),MATCH($BQ$93,$A$94:$H$94,0))*고양시_Modal_split!M$7 * 0.01</f>
        <v>7.6425571161070377E-4</v>
      </c>
      <c r="CB95" s="213">
        <f>INDEX($A$94:$H$106,MATCH($L95,$B$94:$B$106,0),MATCH($BQ$93,$A$94:$H$94,0))*고양시_Modal_split!N$7 * 0.01</f>
        <v>1.5939022862469221E-4</v>
      </c>
      <c r="CC95" s="213">
        <f>INDEX($A$94:$H$106,MATCH($L95,$B$94:$B$106,0),MATCH($BQ$93,$A$94:$H$94,0))*고양시_Modal_split!O$7 * 0.01</f>
        <v>0</v>
      </c>
      <c r="CD95" s="213">
        <f>INDEX($A$94:$H$106,MATCH($L95,$B$94:$B$106,0),MATCH($BQ$93,$A$94:$H$94,0))*고양시_Modal_split!P$7 * 0.01</f>
        <v>4.0869289390946729E-2</v>
      </c>
      <c r="CE95" s="218">
        <f>M95+AA95+AO95+BC95+BQ95</f>
        <v>36.578388319506708</v>
      </c>
      <c r="CF95" s="208">
        <f t="shared" ref="CF95:CF106" si="40">N95+AB95+AP95+BD95+BR95</f>
        <v>51.360475524650504</v>
      </c>
      <c r="CG95" s="208">
        <f t="shared" ref="CG95:CG106" si="41">O95+AC95+AQ95+BE95+BS95</f>
        <v>10.946760309677334</v>
      </c>
      <c r="CH95" s="208">
        <f t="shared" ref="CH95:CH106" si="42">P95+AD95+AR95+BF95+BT95</f>
        <v>2.8055704565360782</v>
      </c>
      <c r="CI95" s="208">
        <f t="shared" ref="CI95:CI106" si="43">Q95+AE95+AS95+BG95+BU95</f>
        <v>14.249397608444987</v>
      </c>
      <c r="CJ95" s="208">
        <f t="shared" ref="CJ95:CJ106" si="44">R95+AF95+AT95+BH95+BV95</f>
        <v>9.3359881424001437E-3</v>
      </c>
      <c r="CK95" s="208">
        <f t="shared" ref="CK95:CK106" si="45">S95+AG95+AU95+BI95+BW95</f>
        <v>4.8356320830352439</v>
      </c>
      <c r="CL95" s="208">
        <f t="shared" ref="CL95:CL106" si="46">T95+AH95+AV95+BJ95+BX95</f>
        <v>11.131377107178579</v>
      </c>
      <c r="CM95" s="208">
        <f t="shared" ref="CM95:CM106" si="47">U95+AI95+AW95+BK95+BY95</f>
        <v>2.9395116190646092E-2</v>
      </c>
      <c r="CN95" s="208">
        <f t="shared" ref="CN95:CN106" si="48">V95+AJ95+AX95+BL95+BZ95</f>
        <v>6.2203725584068437</v>
      </c>
      <c r="CO95" s="208">
        <f t="shared" ref="CO95:CO106" si="49">W95+AK95+AY95+BM95+CA95</f>
        <v>0.88911836252000254</v>
      </c>
      <c r="CP95" s="208">
        <f t="shared" ref="CP95:CP106" si="50">X95+AL95+AZ95+BN95+CB95</f>
        <v>3.0284293693431996</v>
      </c>
      <c r="CQ95" s="208">
        <f t="shared" ref="CQ95:CQ106" si="51">Y95+AM95+BA95+BO95+CC95</f>
        <v>1.4318630064469458</v>
      </c>
      <c r="CR95" s="219">
        <f t="shared" ref="CR95:CR106" si="52">Z95+AN95+BB95+BP95+CD95</f>
        <v>143.51611581007947</v>
      </c>
      <c r="CS95" s="225">
        <f>H95-CR95</f>
        <v>0</v>
      </c>
      <c r="CV95" s="265"/>
      <c r="CW95" s="266" t="s">
        <v>12</v>
      </c>
      <c r="CX95" s="267">
        <f>INDEX($M$93:$Z$106,MATCH($CW95,$L$93:$L$106,0),MATCH(CX$94,$M$94:$Z$94,0))/INDEX(고양시_재차인원!$D$4:$H$35,MATCH("고양시",고양시_재차인원!$B$4:$B$35,0),MATCH('A.일산테크노밸리(859991)_수정'!$CX$93,고양시_재차인원!$D$4:$H$4,0))</f>
        <v>6.9625022291742509</v>
      </c>
      <c r="CY95" s="267">
        <f>INDEX($M$93:$Z$106,MATCH($CW95,$L$93:$L$106,0),MATCH(CY$94,$M$94:$Z$94,0))/INDEX(고양시_재차인원!$K$4:$O$20,MATCH("경기도",고양시_재차인원!$K$4:$K$20,0),MATCH('A.일산테크노밸리(859991)_수정'!CY$94,고양시_재차인원!$K$4:$O$4,0))</f>
        <v>5.7592605465410671E-5</v>
      </c>
      <c r="CZ95" s="267">
        <f>INDEX($M$93:$Z$106,MATCH($CW95,$L$93:$L$106,0),MATCH(CZ$94,$M$94:$Z$94,0))/INDEX(고양시_재차인원!$K$4:$O$20,MATCH("경기도",고양시_재차인원!$K$4:$K$20,0),MATCH('A.일산테크노밸리(859991)_수정'!CZ$94,고양시_재차인원!$K$4:$O$4,0))</f>
        <v>1.6010744319384165E-2</v>
      </c>
      <c r="DA95" s="267">
        <f>INDEX($M$93:$Z$106,MATCH($CW95,$L$93:$L$106,0),MATCH(DA$94,$M$94:$Z$94,0))/INDEX(고양시_재차인원!$K$4:$O$20,MATCH("경기도",고양시_재차인원!$K$4:$K$20,0),MATCH('A.일산테크노밸리(859991)_수정'!DA$94,고양시_재차인원!$K$4:$O$4,0))</f>
        <v>0.33382901041830015</v>
      </c>
      <c r="DB95" s="267">
        <f>INDEX($AA$93:$AN$106,MATCH($CW95,$L$93:$L$106,0),MATCH(DB$94,$AA$94:$AN$94,0))/INDEX(고양시_재차인원!$D$4:$H$35,MATCH("고양시",고양시_재차인원!$B$4:$B$35,0),MATCH('A.일산테크노밸리(859991)_수정'!$DB$93,고양시_재차인원!$D$4:$H$4,0))</f>
        <v>27.293490988305372</v>
      </c>
      <c r="DC95" s="267">
        <f>INDEX($AA$93:$AN$106,MATCH($CW95,$L$93:$L$106,0),MATCH(DC$94,$AA$94:$AN$94,0))/INDEX(고양시_재차인원!$K$4:$O$20,MATCH("경기도",고양시_재차인원!$K$4:$K$20,0),MATCH('A.일산테크노밸리(859991)_수정'!DC$94,고양시_재차인원!$K$4:$O$4,0))</f>
        <v>0</v>
      </c>
      <c r="DD95" s="267">
        <f>INDEX($AA$93:$AN$106,MATCH($CW95,$L$93:$L$106,0),MATCH(DD$94,$AA$94:$AN$94,0))/INDEX(고양시_재차인원!$K$4:$O$20,MATCH("경기도",고양시_재차인원!$K$4:$K$20,0),MATCH('A.일산테크노밸리(859991)_수정'!DD$94,고양시_재차인원!$K$4:$O$4,0))</f>
        <v>0.14504969491496034</v>
      </c>
      <c r="DE95" s="267">
        <f>INDEX($AA$93:$AN$106,MATCH($CW95,$L$93:$L$106,0),MATCH(DE$94,$AA$94:$AN$94,0))/INDEX(고양시_재차인원!$K$4:$O$20,MATCH("경기도",고양시_재차인원!$K$4:$K$20,0),MATCH('A.일산테크노밸리(859991)_수정'!DE$94,고양시_재차인원!$K$4:$O$4,0))</f>
        <v>3.6959829330842702</v>
      </c>
      <c r="DF95" s="267">
        <f>INDEX($AO$93:$BB$106,MATCH($CW95,$L$93:$L$106,0),MATCH(DF$94,$AO$94:$BB$94,0))/INDEX(고양시_재차인원!$D$4:$H$35,MATCH("고양시",고양시_재차인원!$B$4:$B$35,0),MATCH('A.일산테크노밸리(859991)_수정'!$DF$93,고양시_재차인원!$D$4:$H$4,0))</f>
        <v>3.880497973452087</v>
      </c>
      <c r="DG95" s="267">
        <f>INDEX($AO$93:$BB$106,MATCH($CW95,$L$93:$L$106,0),MATCH(DG$94,$AO$94:$BB$94,0))/INDEX(고양시_재차인원!$K$4:$O$20,MATCH("경기도",고양시_재차인원!$K$4:$K$20,0),MATCH('A.일산테크노밸리(859991)_수정'!DG$94,고양시_재차인원!$K$4:$O$4,0))</f>
        <v>1.6737929248244508E-4</v>
      </c>
      <c r="DH95" s="267">
        <f>INDEX($AO$93:$BB$106,MATCH($CW95,$L$93:$L$106,0),MATCH(DH$94,$AO$94:$BB$94,0))/INDEX(고양시_재차인원!$K$4:$O$20,MATCH("경기도",고양시_재차인원!$K$4:$K$20,0),MATCH('A.일산테크노밸리(859991)_수정'!DH$94,고양시_재차인원!$K$4:$O$4,0))</f>
        <v>6.623437716805328E-3</v>
      </c>
      <c r="DI95" s="267">
        <f>INDEX($AO$93:$BB$106,MATCH($CW95,$L$93:$L$106,0),MATCH(DI$94,$AO$94:$BB$94,0))/INDEX(고양시_재차인원!$K$4:$O$20,MATCH("경기도",고양시_재차인원!$K$4:$K$20,0),MATCH('A.일산테크노밸리(859991)_수정'!DI$94,고양시_재차인원!$K$4:$O$4,0))</f>
        <v>0.11702921017097588</v>
      </c>
      <c r="DJ95" s="268">
        <f>INDEX($BC$93:$BP$106,MATCH($CW95,$L$93:$L$106,0),MATCH(DJ$94,$BC$94:$BP$94,0))/INDEX(고양시_재차인원!$D$4:$H$35,MATCH("고양시",고양시_재차인원!$B$4:$B$35,0),MATCH('A.일산테크노밸리(859991)_수정'!$DJ$93,고양시_재차인원!$D$4:$H$4,0))</f>
        <v>6.587256204623416E-3</v>
      </c>
      <c r="DK95" s="267">
        <f>INDEX($BC$93:$BP$106,MATCH($CW95,$L$93:$L$106,0),MATCH(DK$94,$BC$94:$BP$94,0))/INDEX(고양시_재차인원!$K$4:$O$20,MATCH("경기도",고양시_재차인원!$K$4:$K$20,0),MATCH('A.일산테크노밸리(859991)_수정'!DK$94,고양시_재차인원!$K$4:$O$4,0))</f>
        <v>1.9953244999216885E-5</v>
      </c>
      <c r="DL95" s="267">
        <f>INDEX($BC$93:$BP$106,MATCH($CW95,$L$93:$L$106,0),MATCH(DL$94,$BC$94:$BP$94,0))/INDEX(고양시_재차인원!$K$4:$O$20,MATCH("경기도",고양시_재차인원!$K$4:$K$20,0),MATCH('A.일산테크노밸리(859991)_수정'!DL$94,고양시_재차인원!$K$4:$O$4,0))</f>
        <v>1.3302163332811256E-5</v>
      </c>
      <c r="DM95" s="267">
        <f>INDEX($BC$93:$BP$106,MATCH($CW95,$L$93:$L$106,0),MATCH(DM$94,$BC$94:$BP$94,0))/INDEX(고양시_재차인원!$K$4:$O$20,MATCH("경기도",고양시_재차인원!$K$4:$K$20,0),MATCH('A.일산테크노밸리(859991)_수정'!DM$94,고양시_재차인원!$K$4:$O$4,0))</f>
        <v>5.4812929300799137E-5</v>
      </c>
      <c r="DN95" s="268">
        <f>INDEX($BQ$93:$CD$106,MATCH($CW95,$L$93:$L$106,0),MATCH(DN$94,$BQ$94:$CD$94,0))/INDEX(고양시_재차인원!$D$4:$H$35,MATCH("고양시",고양시_재차인원!$B$4:$B$35,0),MATCH('A.일산테크노밸리(859991)_수정'!$DN$93,고양시_재차인원!$D$4:$H$4,0))</f>
        <v>1.9876746459342978E-2</v>
      </c>
      <c r="DO95" s="267">
        <f>INDEX($BQ$93:$CD$106,MATCH($CW95,$L$93:$L$106,0),MATCH(DO$94,$BQ$94:$CD$94,0))/INDEX(고양시_재차인원!$K$4:$O$20,MATCH("경기도",고양시_재차인원!$K$4:$K$20,0),MATCH('A.일산테크노밸리(859991)_수정'!DO$94,고양시_재차인원!$K$4:$O$4,0))</f>
        <v>7.9353708820907321E-5</v>
      </c>
      <c r="DP95" s="267">
        <f>INDEX($BQ$93:$CD$106,MATCH($CW95,$L$93:$L$106,0),MATCH(DP$94,$BQ$94:$CD$94,0))/INDEX(고양시_재차인원!$K$4:$O$20,MATCH("경기도",고양시_재차인원!$K$4:$K$20,0),MATCH('A.일산테크노밸리(859991)_수정'!DP$94,고양시_재차인원!$K$4:$O$4,0))</f>
        <v>2.6503287006911268E-4</v>
      </c>
      <c r="DQ95" s="267">
        <f>INDEX($BQ$93:$CD$106,MATCH($CW95,$L$93:$L$106,0),MATCH(DQ$94,$BQ$94:$CD$94,0))/INDEX(고양시_재차인원!$K$4:$O$20,MATCH("경기도",고양시_재차인원!$K$4:$K$20,0),MATCH('A.일산테크노밸리(859991)_수정'!DQ$94,고양시_재차인원!$K$4:$O$4,0))</f>
        <v>1.9072335049108466E-5</v>
      </c>
      <c r="DR95" s="269">
        <f>CX95+DB95+DF95+DJ95+DN95</f>
        <v>38.162955193595678</v>
      </c>
      <c r="DS95" s="270">
        <f t="shared" ref="DS95:DS106" si="53">CY95+DC95+DG95+DK95+DO95</f>
        <v>3.2427885176797993E-4</v>
      </c>
      <c r="DT95" s="270">
        <f t="shared" ref="DT95:DT106" si="54">CZ95+DD95+DH95+DL95+DP95</f>
        <v>0.16796221198455175</v>
      </c>
      <c r="DU95" s="270">
        <f t="shared" ref="DU95:DU106" si="55">DA95+DE95+DI95+DM95+DQ95</f>
        <v>4.1469150389378973</v>
      </c>
      <c r="DW95" s="278"/>
      <c r="DX95" s="278" t="s">
        <v>589</v>
      </c>
      <c r="DY95" s="281">
        <f>DR95+DU95</f>
        <v>42.309870232533576</v>
      </c>
      <c r="DZ95" s="281">
        <f>DS95+DT95</f>
        <v>0.16828649083631972</v>
      </c>
      <c r="EC95" s="412" t="s">
        <v>13</v>
      </c>
      <c r="ED95" s="412" t="s">
        <v>568</v>
      </c>
      <c r="EE95" s="412">
        <v>907.24059999999997</v>
      </c>
      <c r="EF95" s="412">
        <v>0.22444210067316503</v>
      </c>
      <c r="EG95" s="413">
        <v>859002</v>
      </c>
      <c r="EH95" s="414">
        <f t="shared" ref="EH95:EH114" si="56">VLOOKUP($EM95,$DX$94:$DZ$103,2,FALSE)*$EF95*$BB$11*(1-$BD$7)</f>
        <v>7.4889164967351585</v>
      </c>
      <c r="EI95" s="415">
        <f t="shared" ref="EI95:EI138" si="57">VLOOKUP($EM95,$DX$94:$DZ$103,3,FALSE)*$EF95*$BB$11*(1-$BD$7)</f>
        <v>2.978698517568858E-2</v>
      </c>
      <c r="EJ95" s="402">
        <v>0</v>
      </c>
      <c r="EM95" s="278" t="s">
        <v>13</v>
      </c>
      <c r="EN95" s="278" t="s">
        <v>568</v>
      </c>
      <c r="EO95" s="278">
        <v>907.24059999999997</v>
      </c>
      <c r="EP95" s="278">
        <v>0.22444210067316503</v>
      </c>
      <c r="EQ95" s="289">
        <v>859002</v>
      </c>
      <c r="ER95" s="290">
        <f t="shared" si="38"/>
        <v>7.4889164967351585</v>
      </c>
      <c r="ES95" s="291">
        <f t="shared" si="39"/>
        <v>2.978698517568858E-2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 ht="25">
      <c r="A96" s="205"/>
      <c r="B96" s="205" t="s">
        <v>13</v>
      </c>
      <c r="C96" s="400">
        <f>'A.일산테크노밸리(859991)_수정'!$P29*KTDB_TripDistribution_2050!T$12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13.459798433305053</v>
      </c>
      <c r="D96" s="400">
        <f>'A.일산테크노밸리(859991)_수정'!$P29*KTDB_TripDistribution_2050!U$12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97.41131489030353</v>
      </c>
      <c r="E96" s="400">
        <f>'A.일산테크노밸리(859991)_수정'!$P29*KTDB_TripDistribution_2050!V$12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5.5882460220050767</v>
      </c>
      <c r="F96" s="400">
        <f>'A.일산테크노밸리(859991)_수정'!$P29*KTDB_TripDistribution_2050!W$12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8.7819476511342281E-3</v>
      </c>
      <c r="G96" s="400">
        <f>'A.일산테크노밸리(859991)_수정'!$P29*KTDB_TripDistribution_2050!X$12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3.3176246682062635E-2</v>
      </c>
      <c r="H96" s="400">
        <f>'A.일산테크노밸리(859991)_수정'!$P29*KTDB_TripDistribution_2050!Y$12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116.50131753994685</v>
      </c>
      <c r="J96" s="230">
        <f t="shared" ref="J96:J106" si="58">CR96</f>
        <v>116.50131753994685</v>
      </c>
      <c r="K96" s="206"/>
      <c r="L96" s="209" t="s">
        <v>13</v>
      </c>
      <c r="M96" s="213">
        <f>INDEX($A$94:$H$106,MATCH($L96,$B$94:$B$106,0),MATCH($M$93,$A$94:$H$94,0))*고양시_Modal_split!C$3 * 0.01</f>
        <v>3.7687435613254147E-2</v>
      </c>
      <c r="N96" s="213">
        <f>INDEX($A$94:$H$106,MATCH($L96,$B$94:$B$106,0),MATCH($M$93,$A$94:$H$94,0))*고양시_Modal_split!D$3 * 0.01</f>
        <v>6.3301432031833667</v>
      </c>
      <c r="O96" s="213">
        <f>INDEX($A$94:$H$106,MATCH($L96,$B$94:$B$106,0),MATCH($M$93,$A$94:$H$94,0))*고양시_Modal_split!E$3 * 0.01</f>
        <v>0.76586253085505751</v>
      </c>
      <c r="P96" s="213">
        <f>INDEX($A$94:$H$106,MATCH($L96,$B$94:$B$106,0),MATCH($M$93,$A$94:$H$94,0))*고양시_Modal_split!F$3 * 0.01</f>
        <v>1.2342635163340734</v>
      </c>
      <c r="Q96" s="213">
        <f>INDEX($A$94:$H$106,MATCH($L96,$B$94:$B$106,0),MATCH($M$93,$A$94:$H$94,0))*고양시_Modal_split!G$3 * 0.01</f>
        <v>0.12383014558640648</v>
      </c>
      <c r="R96" s="213">
        <f>INDEX($A$94:$H$106,MATCH($L96,$B$94:$B$106,0),MATCH($M$93,$A$94:$H$94,0))*고양시_Modal_split!H$3 * 0.01</f>
        <v>1.3459798433305054E-3</v>
      </c>
      <c r="S96" s="213">
        <f>INDEX($A$94:$H$106,MATCH($L96,$B$94:$B$106,0),MATCH($M$93,$A$94:$H$94,0))*고양시_Modal_split!I$3 * 0.01</f>
        <v>0.37418239644588047</v>
      </c>
      <c r="T96" s="213">
        <f>INDEX($A$94:$H$106,MATCH($L96,$B$94:$B$106,0),MATCH($M$93,$A$94:$H$94,0))*고양시_Modal_split!J$3 * 0.01</f>
        <v>4.0971626430980583</v>
      </c>
      <c r="U96" s="213">
        <f>INDEX($A$94:$H$106,MATCH($L96,$B$94:$B$106,0),MATCH($M$93,$A$94:$H$94,0))*고양시_Modal_split!K$3 * 0.01</f>
        <v>2.018969764995758E-2</v>
      </c>
      <c r="V96" s="213">
        <f>INDEX($A$94:$H$106,MATCH($L96,$B$94:$B$106,0),MATCH($M$93,$A$94:$H$94,0))*고양시_Modal_split!L$3 * 0.01</f>
        <v>0.40648591268581263</v>
      </c>
      <c r="W96" s="213">
        <f>INDEX($A$94:$H$106,MATCH($L96,$B$94:$B$106,0),MATCH($M$93,$A$94:$H$94,0))*고양시_Modal_split!M$3 * 0.01</f>
        <v>3.095753639660162E-2</v>
      </c>
      <c r="X96" s="213">
        <f>INDEX($A$94:$H$106,MATCH($L96,$B$94:$B$106,0),MATCH($M$93,$A$94:$H$94,0))*고양시_Modal_split!N$3 * 0.01</f>
        <v>1.3459798433305055E-2</v>
      </c>
      <c r="Y96" s="213">
        <f>INDEX($A$94:$H$106,MATCH($L96,$B$94:$B$106,0),MATCH($M$93,$A$94:$H$94,0))*고양시_Modal_split!O$3 * 0.01</f>
        <v>2.4227637179949097E-2</v>
      </c>
      <c r="Z96" s="213">
        <f>INDEX($A$94:$H$106,MATCH($L96,$B$94:$B$106,0),MATCH($M$93,$A$94:$H$94,0))*고양시_Modal_split!P$3 * 0.01</f>
        <v>13.459798433305055</v>
      </c>
      <c r="AA96" s="213">
        <f>INDEX($A$94:$H$106,MATCH($L96,$B$94:$B$106,0),MATCH($AA$93,$A$94:$H$94,0))*고양시_Modal_split!C$4 * 0.01</f>
        <v>29.652004252608396</v>
      </c>
      <c r="AB96" s="213">
        <f>INDEX($A$94:$H$106,MATCH($L96,$B$94:$B$106,0),MATCH($AA$93,$A$94:$H$94,0))*고양시_Modal_split!D$4 * 0.01</f>
        <v>31.239808685320341</v>
      </c>
      <c r="AC96" s="213">
        <f>INDEX($A$94:$H$106,MATCH($L96,$B$94:$B$106,0),MATCH($AA$93,$A$94:$H$94,0))*고양시_Modal_split!E$4 * 0.01</f>
        <v>7.5688591669765843</v>
      </c>
      <c r="AD96" s="213">
        <f>INDEX($A$94:$H$106,MATCH($L96,$B$94:$B$106,0),MATCH($AA$93,$A$94:$H$94,0))*고양시_Modal_split!F$4 * 0.01</f>
        <v>0.92540749145788359</v>
      </c>
      <c r="AE96" s="213">
        <f>INDEX($A$94:$H$106,MATCH($L96,$B$94:$B$106,0),MATCH($AA$93,$A$94:$H$94,0))*고양시_Modal_split!G$4 * 0.01</f>
        <v>11.406864973654542</v>
      </c>
      <c r="AF96" s="213">
        <f>INDEX($A$94:$H$106,MATCH($L96,$B$94:$B$106,0),MATCH($AA$93,$A$94:$H$94,0))*고양시_Modal_split!H$4 * 0.01</f>
        <v>0</v>
      </c>
      <c r="AG96" s="213">
        <f>INDEX($A$94:$H$106,MATCH($L96,$B$94:$B$106,0),MATCH($AA$93,$A$94:$H$94,0))*고양시_Modal_split!I$4 * 0.01</f>
        <v>3.3899137581825625</v>
      </c>
      <c r="AH96" s="213">
        <f>INDEX($A$94:$H$106,MATCH($L96,$B$94:$B$106,0),MATCH($AA$93,$A$94:$H$94,0))*고양시_Modal_split!J$4 * 0.01</f>
        <v>4.5880729313332962</v>
      </c>
      <c r="AI96" s="213">
        <f>INDEX($A$94:$H$106,MATCH($L96,$B$94:$B$106,0),MATCH($AA$93,$A$94:$H$94,0))*고양시_Modal_split!K$4 * 0.01</f>
        <v>0</v>
      </c>
      <c r="AJ96" s="213">
        <f>INDEX($A$94:$H$106,MATCH($L96,$B$94:$B$106,0),MATCH($AA$93,$A$94:$H$94,0))*고양시_Modal_split!L$4 * 0.01</f>
        <v>4.5004027479320232</v>
      </c>
      <c r="AK96" s="213">
        <f>INDEX($A$94:$H$106,MATCH($L96,$B$94:$B$106,0),MATCH($AA$93,$A$94:$H$94,0))*고양시_Modal_split!M$4 * 0.01</f>
        <v>0.65265580976503379</v>
      </c>
      <c r="AL96" s="213">
        <f>INDEX($A$94:$H$106,MATCH($L96,$B$94:$B$106,0),MATCH($AA$93,$A$94:$H$94,0))*고양시_Modal_split!N$4 * 0.01</f>
        <v>2.4352828722575883</v>
      </c>
      <c r="AM96" s="213">
        <f>INDEX($A$94:$H$106,MATCH($L96,$B$94:$B$106,0),MATCH($AA$93,$A$94:$H$94,0))*고양시_Modal_split!O$4 * 0.01</f>
        <v>1.0520422008152783</v>
      </c>
      <c r="AN96" s="213">
        <f>INDEX($A$94:$H$106,MATCH($L96,$B$94:$B$106,0),MATCH($AA$93,$A$94:$H$94,0))*고양시_Modal_split!P$4 * 0.01</f>
        <v>97.41131489030353</v>
      </c>
      <c r="AO96" s="213">
        <f>INDEX($A$94:$H$106,MATCH($L96,$B$94:$B$106,0),MATCH($AO$93,$A$94:$H$94,0))*고양시_Modal_split!C$5 * 0.01</f>
        <v>3.3529476132030463E-3</v>
      </c>
      <c r="AP96" s="213">
        <f>INDEX($A$94:$H$106,MATCH($L96,$B$94:$B$106,0),MATCH($AO$93,$A$94:$H$94,0))*고양시_Modal_split!D$5 * 0.01</f>
        <v>4.0950666849253201</v>
      </c>
      <c r="AQ96" s="213">
        <f>INDEX($A$94:$H$106,MATCH($L96,$B$94:$B$106,0),MATCH($AO$93,$A$94:$H$94,0))*고양시_Modal_split!E$5 * 0.01</f>
        <v>0.55044223316750007</v>
      </c>
      <c r="AR96" s="213">
        <f>INDEX($A$94:$H$106,MATCH($L96,$B$94:$B$106,0),MATCH($AO$93,$A$94:$H$94,0))*고양시_Modal_split!F$5 * 0.01</f>
        <v>0.11735316646210661</v>
      </c>
      <c r="AS96" s="213">
        <f>INDEX($A$94:$H$106,MATCH($L96,$B$94:$B$106,0),MATCH($AO$93,$A$94:$H$94,0))*고양시_Modal_split!G$5 * 0.01</f>
        <v>3.6323599143033E-2</v>
      </c>
      <c r="AT96" s="213">
        <f>INDEX($A$94:$H$106,MATCH($L96,$B$94:$B$106,0),MATCH($AO$93,$A$94:$H$94,0))*고양시_Modal_split!H$5 * 0.01</f>
        <v>3.9117722154035535E-3</v>
      </c>
      <c r="AU96" s="213">
        <f>INDEX($A$94:$H$106,MATCH($L96,$B$94:$B$106,0),MATCH($AO$93,$A$94:$H$94,0))*고양시_Modal_split!I$5 * 0.01</f>
        <v>0.15479441480954062</v>
      </c>
      <c r="AV96" s="213">
        <f>INDEX($A$94:$H$106,MATCH($L96,$B$94:$B$106,0),MATCH($AO$93,$A$94:$H$94,0))*고양시_Modal_split!J$5 * 0.01</f>
        <v>0.35038302557971834</v>
      </c>
      <c r="AW96" s="213">
        <f>INDEX($A$94:$H$106,MATCH($L96,$B$94:$B$106,0),MATCH($AO$93,$A$94:$H$94,0))*고양시_Modal_split!K$5 * 0.01</f>
        <v>1.1176492044010155E-3</v>
      </c>
      <c r="AX96" s="213">
        <f>INDEX($A$94:$H$106,MATCH($L96,$B$94:$B$106,0),MATCH($AO$93,$A$94:$H$94,0))*고양시_Modal_split!L$5 * 0.01</f>
        <v>0.14250027356112946</v>
      </c>
      <c r="AY96" s="213">
        <f>INDEX($A$94:$H$106,MATCH($L96,$B$94:$B$106,0),MATCH($AO$93,$A$94:$H$94,0))*고양시_Modal_split!M$5 * 0.01</f>
        <v>3.7441248347434015E-2</v>
      </c>
      <c r="AZ96" s="213">
        <f>INDEX($A$94:$H$106,MATCH($L96,$B$94:$B$106,0),MATCH($AO$93,$A$94:$H$94,0))*고양시_Modal_split!N$5 * 0.01</f>
        <v>9.5000182374086299E-3</v>
      </c>
      <c r="BA96" s="213">
        <f>INDEX($A$94:$H$106,MATCH($L96,$B$94:$B$106,0),MATCH($AO$93,$A$94:$H$94,0))*고양시_Modal_split!O$5 * 0.01</f>
        <v>8.6058988738878184E-2</v>
      </c>
      <c r="BB96" s="213">
        <f>INDEX($A$94:$H$106,MATCH($L96,$B$94:$B$106,0),MATCH($AO$93,$A$94:$H$94,0))*고양시_Modal_split!P$5 * 0.01</f>
        <v>5.5882460220050758</v>
      </c>
      <c r="BC96" s="213">
        <f>INDEX($A$94:$H$106,MATCH($L96,$B$94:$B$106,0),MATCH($BC$93,$A$94:$H$94,0))*고양시_Modal_split!C$6 * 0.01</f>
        <v>0</v>
      </c>
      <c r="BD96" s="207">
        <f>INDEX($A$94:$H$106,MATCH($L96,$B$94:$B$106,0),MATCH($BC$93,$A$94:$H$94,0))*고양시_Modal_split!D$6 * 0.01</f>
        <v>7.2723308499042542E-3</v>
      </c>
      <c r="BE96" s="207">
        <f>INDEX($A$94:$H$106,MATCH($L96,$B$94:$B$106,0),MATCH($BC$93,$A$94:$H$94,0))*고양시_Modal_split!E$6 * 0.01</f>
        <v>3.7762374899877183E-5</v>
      </c>
      <c r="BF96" s="207">
        <f>INDEX($A$94:$H$106,MATCH($L96,$B$94:$B$106,0),MATCH($BC$93,$A$94:$H$94,0))*고양시_Modal_split!F$6 * 0.01</f>
        <v>1.0713976134383758E-4</v>
      </c>
      <c r="BG96" s="207">
        <f>INDEX($A$94:$H$106,MATCH($L96,$B$94:$B$106,0),MATCH($BC$93,$A$94:$H$94,0))*고양시_Modal_split!G$6 * 0.01</f>
        <v>0</v>
      </c>
      <c r="BH96" s="207">
        <f>INDEX($A$94:$H$106,MATCH($L96,$B$94:$B$106,0),MATCH($BC$93,$A$94:$H$94,0))*고양시_Modal_split!H$6 * 0.01</f>
        <v>4.6632142027522755E-4</v>
      </c>
      <c r="BI96" s="207">
        <f>INDEX($A$94:$H$106,MATCH($L96,$B$94:$B$106,0),MATCH($BC$93,$A$94:$H$94,0))*고양시_Modal_split!I$6 * 0.01</f>
        <v>3.1088094685015165E-4</v>
      </c>
      <c r="BJ96" s="207">
        <f>INDEX($A$94:$H$106,MATCH($L96,$B$94:$B$106,0),MATCH($BC$93,$A$94:$H$94,0))*고양시_Modal_split!J$6 * 0.01</f>
        <v>4.3382821396603085E-4</v>
      </c>
      <c r="BK96" s="207">
        <f>INDEX($A$94:$H$106,MATCH($L96,$B$94:$B$106,0),MATCH($BC$93,$A$94:$H$94,0))*고양시_Modal_split!K$6 * 0.01</f>
        <v>0</v>
      </c>
      <c r="BL96" s="207">
        <f>INDEX($A$94:$H$106,MATCH($L96,$B$94:$B$106,0),MATCH($BC$93,$A$94:$H$94,0))*고양시_Modal_split!L$6 * 0.01</f>
        <v>6.6742802148620129E-5</v>
      </c>
      <c r="BM96" s="207">
        <f>INDEX($A$94:$H$106,MATCH($L96,$B$94:$B$106,0),MATCH($BC$93,$A$94:$H$94,0))*고양시_Modal_split!M$6 * 0.01</f>
        <v>7.9915723625321471E-5</v>
      </c>
      <c r="BN96" s="207">
        <f>INDEX($A$94:$H$106,MATCH($L96,$B$94:$B$106,0),MATCH($BC$93,$A$94:$H$94,0))*고양시_Modal_split!N$6 * 0.01</f>
        <v>0</v>
      </c>
      <c r="BO96" s="207">
        <f>INDEX($A$94:$H$106,MATCH($L96,$B$94:$B$106,0),MATCH($BC$93,$A$94:$H$94,0))*고양시_Modal_split!O$6 * 0.01</f>
        <v>7.025558120907383E-6</v>
      </c>
      <c r="BP96" s="214">
        <f>INDEX($A$94:$H$106,MATCH($L96,$B$94:$B$106,0),MATCH($BC$93,$A$94:$H$94,0))*고양시_Modal_split!P$6 * 0.01</f>
        <v>8.7819476511342281E-3</v>
      </c>
      <c r="BQ96" s="213">
        <f>INDEX($A$94:$H$106,MATCH($L96,$B$94:$B$106,0),MATCH($BQ$93,$A$94:$H$94,0))*고양시_Modal_split!C$7 * 0.01</f>
        <v>0</v>
      </c>
      <c r="BR96" s="213">
        <f>INDEX($A$94:$H$106,MATCH($L96,$B$94:$B$106,0),MATCH($BQ$93,$A$94:$H$94,0))*고양시_Modal_split!D$7 * 0.01</f>
        <v>2.0330403966767982E-2</v>
      </c>
      <c r="BS96" s="213">
        <f>INDEX($A$94:$H$106,MATCH($L96,$B$94:$B$106,0),MATCH($BQ$93,$A$94:$H$94,0))*고양시_Modal_split!E$7 * 0.01</f>
        <v>9.9196977579367267E-4</v>
      </c>
      <c r="BT96" s="213">
        <f>INDEX($A$94:$H$106,MATCH($L96,$B$94:$B$106,0),MATCH($BQ$93,$A$94:$H$94,0))*고양시_Modal_split!F$7 * 0.01</f>
        <v>3.3176246682062636E-4</v>
      </c>
      <c r="BU96" s="213">
        <f>INDEX($A$94:$H$106,MATCH($L96,$B$94:$B$106,0),MATCH($BQ$93,$A$94:$H$94,0))*고양시_Modal_split!G$7 * 0.01</f>
        <v>1.3934023606466307E-4</v>
      </c>
      <c r="BV96" s="213">
        <f>INDEX($A$94:$H$106,MATCH($L96,$B$94:$B$106,0),MATCH($BQ$93,$A$94:$H$94,0))*고양시_Modal_split!H$7 * 0.01</f>
        <v>1.8545521895273012E-3</v>
      </c>
      <c r="BW96" s="213">
        <f>INDEX($A$94:$H$106,MATCH($L96,$B$94:$B$106,0),MATCH($BQ$93,$A$94:$H$94,0))*고양시_Modal_split!I$7 * 0.01</f>
        <v>6.1940052555410942E-3</v>
      </c>
      <c r="BX96" s="213">
        <f>INDEX($A$94:$H$106,MATCH($L96,$B$94:$B$106,0),MATCH($BQ$93,$A$94:$H$94,0))*고양시_Modal_split!J$7 * 0.01</f>
        <v>6.6352493364125269E-6</v>
      </c>
      <c r="BY96" s="213">
        <f>INDEX($A$94:$H$106,MATCH($L96,$B$94:$B$106,0),MATCH($BQ$93,$A$94:$H$94,0))*고양시_Modal_split!K$7 * 0.01</f>
        <v>2.5545709945188227E-3</v>
      </c>
      <c r="BZ96" s="213">
        <f>INDEX($A$94:$H$106,MATCH($L96,$B$94:$B$106,0),MATCH($BQ$93,$A$94:$H$94,0))*고양시_Modal_split!L$7 * 0.01</f>
        <v>2.3223372677443841E-5</v>
      </c>
      <c r="CA96" s="213">
        <f>INDEX($A$94:$H$106,MATCH($L96,$B$94:$B$106,0),MATCH($BQ$93,$A$94:$H$94,0))*고양시_Modal_split!M$7 * 0.01</f>
        <v>6.2039581295457132E-4</v>
      </c>
      <c r="CB96" s="213">
        <f>INDEX($A$94:$H$106,MATCH($L96,$B$94:$B$106,0),MATCH($BQ$93,$A$94:$H$94,0))*고양시_Modal_split!N$7 * 0.01</f>
        <v>1.2938736206004426E-4</v>
      </c>
      <c r="CC96" s="213">
        <f>INDEX($A$94:$H$106,MATCH($L96,$B$94:$B$106,0),MATCH($BQ$93,$A$94:$H$94,0))*고양시_Modal_split!O$7 * 0.01</f>
        <v>0</v>
      </c>
      <c r="CD96" s="213">
        <f>INDEX($A$94:$H$106,MATCH($L96,$B$94:$B$106,0),MATCH($BQ$93,$A$94:$H$94,0))*고양시_Modal_split!P$7 * 0.01</f>
        <v>3.3176246682062635E-2</v>
      </c>
      <c r="CE96" s="218">
        <f t="shared" ref="CE96:CE106" si="59">M96+AA96+AO96+BC96+BQ96</f>
        <v>29.693044635834852</v>
      </c>
      <c r="CF96" s="208">
        <f t="shared" si="40"/>
        <v>41.692621308245698</v>
      </c>
      <c r="CG96" s="208">
        <f t="shared" si="41"/>
        <v>8.8861936631498342</v>
      </c>
      <c r="CH96" s="208">
        <f t="shared" si="42"/>
        <v>2.2774630764822277</v>
      </c>
      <c r="CI96" s="208">
        <f t="shared" si="43"/>
        <v>11.567158058620047</v>
      </c>
      <c r="CJ96" s="208">
        <f t="shared" si="44"/>
        <v>7.5786256685365875E-3</v>
      </c>
      <c r="CK96" s="208">
        <f t="shared" si="45"/>
        <v>3.9253954556403747</v>
      </c>
      <c r="CL96" s="208">
        <f t="shared" si="46"/>
        <v>9.0360590634743758</v>
      </c>
      <c r="CM96" s="208">
        <f t="shared" si="47"/>
        <v>2.386191784887742E-2</v>
      </c>
      <c r="CN96" s="208">
        <f t="shared" si="48"/>
        <v>5.0494789003537912</v>
      </c>
      <c r="CO96" s="208">
        <f t="shared" si="49"/>
        <v>0.72175490604564929</v>
      </c>
      <c r="CP96" s="208">
        <f t="shared" si="50"/>
        <v>2.4583720762903618</v>
      </c>
      <c r="CQ96" s="208">
        <f t="shared" si="51"/>
        <v>1.1623358522922265</v>
      </c>
      <c r="CR96" s="219">
        <f t="shared" si="52"/>
        <v>116.50131753994685</v>
      </c>
      <c r="CS96" s="225">
        <f t="shared" ref="CS96:CS106" si="60">H96-CR96</f>
        <v>0</v>
      </c>
      <c r="CV96" s="265"/>
      <c r="CW96" s="266" t="s">
        <v>13</v>
      </c>
      <c r="CX96" s="267">
        <f>INDEX($M$93:$Z$106,MATCH($CW96,$L$93:$L$106,0),MATCH(CX$94,$M$94:$Z$94,0))/INDEX(고양시_재차인원!$D$4:$H$35,MATCH("고양시",고양시_재차인원!$B$4:$B$35,0),MATCH('A.일산테크노밸리(859991)_수정'!$CX$93,고양시_재차인원!$D$4:$H$4,0))</f>
        <v>5.6519135742708624</v>
      </c>
      <c r="CY96" s="267">
        <f>INDEX($M$93:$Z$106,MATCH($CW96,$L$93:$L$106,0),MATCH(CY$94,$M$94:$Z$94,0))/INDEX(고양시_재차인원!$K$4:$O$20,MATCH("경기도",고양시_재차인원!$K$4:$K$20,0),MATCH('A.일산테크노밸리(859991)_수정'!CY$94,고양시_재차인원!$K$4:$O$4,0))</f>
        <v>4.6751644436627488E-5</v>
      </c>
      <c r="CZ96" s="267">
        <f>INDEX($M$93:$Z$106,MATCH($CW96,$L$93:$L$106,0),MATCH(CZ$94,$M$94:$Z$94,0))/INDEX(고양시_재차인원!$K$4:$O$20,MATCH("경기도",고양시_재차인원!$K$4:$K$20,0),MATCH('A.일산테크노밸리(859991)_수정'!CZ$94,고양시_재차인원!$K$4:$O$4,0))</f>
        <v>1.299695715338244E-2</v>
      </c>
      <c r="DA96" s="267">
        <f>INDEX($M$93:$Z$106,MATCH($CW96,$L$93:$L$106,0),MATCH(DA$94,$M$94:$Z$94,0))/INDEX(고양시_재차인원!$K$4:$O$20,MATCH("경기도",고양시_재차인원!$K$4:$K$20,0),MATCH('A.일산테크노밸리(859991)_수정'!DA$94,고양시_재차인원!$K$4:$O$4,0))</f>
        <v>0.2709906084572084</v>
      </c>
      <c r="DB96" s="268">
        <f>INDEX($AA$93:$AN$106,MATCH($CW96,$L$93:$L$106,0),MATCH(DB$94,$AA$94:$AN$94,0))/INDEX(고양시_재차인원!$D$4:$H$35,MATCH("고양시",고양시_재차인원!$B$4:$B$35,0),MATCH('A.일산테크노밸리(859991)_수정'!$DB$93,고양시_재차인원!$D$4:$H$4,0))</f>
        <v>22.155892684624355</v>
      </c>
      <c r="DC96" s="267">
        <f>INDEX($AA$93:$AN$106,MATCH($CW96,$L$93:$L$106,0),MATCH(DC$94,$AA$94:$AN$94,0))/INDEX(고양시_재차인원!$K$4:$O$20,MATCH("경기도",고양시_재차인원!$K$4:$K$20,0),MATCH('A.일산테크노밸리(859991)_수정'!DC$94,고양시_재차인원!$K$4:$O$4,0))</f>
        <v>0</v>
      </c>
      <c r="DD96" s="267">
        <f>INDEX($AA$93:$AN$106,MATCH($CW96,$L$93:$L$106,0),MATCH(DD$94,$AA$94:$AN$94,0))/INDEX(고양시_재차인원!$K$4:$O$20,MATCH("경기도",고양시_재차인원!$K$4:$K$20,0),MATCH('A.일산테크노밸리(859991)_수정'!DD$94,고양시_재차인원!$K$4:$O$4,0))</f>
        <v>0.11774622293096779</v>
      </c>
      <c r="DE96" s="267">
        <f>INDEX($AA$93:$AN$106,MATCH($CW96,$L$93:$L$106,0),MATCH(DE$94,$AA$94:$AN$94,0))/INDEX(고양시_재차인원!$K$4:$O$20,MATCH("경기도",고양시_재차인원!$K$4:$K$20,0),MATCH('A.일산테크노밸리(859991)_수정'!DE$94,고양시_재차인원!$K$4:$O$4,0))</f>
        <v>3.0002684986213488</v>
      </c>
      <c r="DF96" s="268">
        <f>INDEX($AO$93:$BB$106,MATCH($CW96,$L$93:$L$106,0),MATCH(DF$94,$AO$94:$BB$94,0))/INDEX(고양시_재차인원!$D$4:$H$35,MATCH("고양시",고양시_재차인원!$B$4:$B$35,0),MATCH('A.일산테크노밸리(859991)_수정'!$DF$93,고양시_재차인원!$D$4:$H$4,0))</f>
        <v>3.1500512960963998</v>
      </c>
      <c r="DG96" s="267">
        <f>INDEX($AO$93:$BB$106,MATCH($CW96,$L$93:$L$106,0),MATCH(DG$94,$AO$94:$BB$94,0))/INDEX(고양시_재차인원!$K$4:$O$20,MATCH("경기도",고양시_재차인원!$K$4:$K$20,0),MATCH('A.일산테크노밸리(859991)_수정'!DG$94,고양시_재차인원!$K$4:$O$4,0))</f>
        <v>1.3587260213280839E-4</v>
      </c>
      <c r="DH96" s="267">
        <f>INDEX($AO$93:$BB$106,MATCH($CW96,$L$93:$L$106,0),MATCH(DH$94,$AO$94:$BB$94,0))/INDEX(고양시_재차인원!$K$4:$O$20,MATCH("경기도",고양시_재차인원!$K$4:$K$20,0),MATCH('A.일산테크노밸리(859991)_수정'!DH$94,고양시_재차인원!$K$4:$O$4,0))</f>
        <v>5.3766729701125605E-3</v>
      </c>
      <c r="DI96" s="267">
        <f>INDEX($AO$93:$BB$106,MATCH($CW96,$L$93:$L$106,0),MATCH(DI$94,$AO$94:$BB$94,0))/INDEX(고양시_재차인원!$K$4:$O$20,MATCH("경기도",고양시_재차인원!$K$4:$K$20,0),MATCH('A.일산테크노밸리(859991)_수정'!DI$94,고양시_재차인원!$K$4:$O$4,0))</f>
        <v>9.5000182374086306E-2</v>
      </c>
      <c r="DJ96" s="268">
        <f>INDEX($BC$93:$BP$106,MATCH($CW96,$L$93:$L$106,0),MATCH(DJ$94,$BC$94:$BP$94,0))/INDEX(고양시_재차인원!$D$4:$H$35,MATCH("고양시",고양시_재차인원!$B$4:$B$35,0),MATCH('A.일산테크노밸리(859991)_수정'!$DJ$93,고양시_재차인원!$D$4:$H$4,0))</f>
        <v>5.3473020955178332E-3</v>
      </c>
      <c r="DK96" s="267">
        <f>INDEX($BC$93:$BP$106,MATCH($CW96,$L$93:$L$106,0),MATCH(DK$94,$BC$94:$BP$94,0))/INDEX(고양시_재차인원!$K$4:$O$20,MATCH("경기도",고양시_재차인원!$K$4:$K$20,0),MATCH('A.일산테크노밸리(859991)_수정'!DK$94,고양시_재차인원!$K$4:$O$4,0))</f>
        <v>1.6197340058187827E-5</v>
      </c>
      <c r="DL96" s="267">
        <f>INDEX($BC$93:$BP$106,MATCH($CW96,$L$93:$L$106,0),MATCH(DL$94,$BC$94:$BP$94,0))/INDEX(고양시_재차인원!$K$4:$O$20,MATCH("경기도",고양시_재차인원!$K$4:$K$20,0),MATCH('A.일산테크노밸리(859991)_수정'!DL$94,고양시_재차인원!$K$4:$O$4,0))</f>
        <v>1.079822670545855E-5</v>
      </c>
      <c r="DM96" s="267">
        <f>INDEX($BC$93:$BP$106,MATCH($CW96,$L$93:$L$106,0),MATCH(DM$94,$BC$94:$BP$94,0))/INDEX(고양시_재차인원!$K$4:$O$20,MATCH("경기도",고양시_재차인원!$K$4:$K$20,0),MATCH('A.일산테크노밸리(859991)_수정'!DM$94,고양시_재차인원!$K$4:$O$4,0))</f>
        <v>4.449520143241342E-5</v>
      </c>
      <c r="DN96" s="268">
        <f>INDEX($BQ$93:$CD$106,MATCH($CW96,$L$93:$L$106,0),MATCH(DN$94,$BQ$94:$CD$94,0))/INDEX(고양시_재차인원!$D$4:$H$35,MATCH("고양시",고양시_재차인원!$B$4:$B$35,0),MATCH('A.일산테크노밸리(859991)_수정'!$DN$93,고양시_재차인원!$D$4:$H$4,0))</f>
        <v>1.6135241243466651E-2</v>
      </c>
      <c r="DO96" s="267">
        <f>INDEX($BQ$93:$CD$106,MATCH($CW96,$L$93:$L$106,0),MATCH(DO$94,$BQ$94:$CD$94,0))/INDEX(고양시_재차인원!$K$4:$O$20,MATCH("경기도",고양시_재차인원!$K$4:$K$20,0),MATCH('A.일산테크노밸리(859991)_수정'!DO$94,고양시_재차인원!$K$4:$O$4,0))</f>
        <v>6.4416540101677711E-5</v>
      </c>
      <c r="DP96" s="267">
        <f>INDEX($BQ$93:$CD$106,MATCH($CW96,$L$93:$L$106,0),MATCH(DP$94,$BQ$94:$CD$94,0))/INDEX(고양시_재차인원!$K$4:$O$20,MATCH("경기도",고양시_재차인원!$K$4:$K$20,0),MATCH('A.일산테크노밸리(859991)_수정'!DP$94,고양시_재차인원!$K$4:$O$4,0))</f>
        <v>2.151443298208091E-4</v>
      </c>
      <c r="DQ96" s="267">
        <f>INDEX($BQ$93:$CD$106,MATCH($CW96,$L$93:$L$106,0),MATCH(DQ$94,$BQ$94:$CD$94,0))/INDEX(고양시_재차인원!$K$4:$O$20,MATCH("경기도",고양시_재차인원!$K$4:$K$20,0),MATCH('A.일산테크노밸리(859991)_수정'!DQ$94,고양시_재차인원!$K$4:$O$4,0))</f>
        <v>1.5482248451629226E-5</v>
      </c>
      <c r="DR96" s="269">
        <f t="shared" ref="DR96:DR106" si="61">CX96+DB96+DF96+DJ96+DN96</f>
        <v>30.979340098330606</v>
      </c>
      <c r="DS96" s="270">
        <f t="shared" si="53"/>
        <v>2.6323812672930137E-4</v>
      </c>
      <c r="DT96" s="270">
        <f t="shared" si="54"/>
        <v>0.13634579561098908</v>
      </c>
      <c r="DU96" s="270">
        <f t="shared" si="55"/>
        <v>3.3663192669025275</v>
      </c>
      <c r="DW96" s="278"/>
      <c r="DX96" s="278" t="s">
        <v>590</v>
      </c>
      <c r="DY96" s="281">
        <f t="shared" ref="DY96:DY100" si="62">DR96+DU96</f>
        <v>34.345659365233132</v>
      </c>
      <c r="DZ96" s="281">
        <f t="shared" ref="DZ96:DZ100" si="63">DS96+DT96</f>
        <v>0.13660903373771838</v>
      </c>
      <c r="EC96" s="412" t="s">
        <v>13</v>
      </c>
      <c r="ED96" s="412" t="s">
        <v>76</v>
      </c>
      <c r="EE96" s="412">
        <v>3134.9627</v>
      </c>
      <c r="EF96" s="412">
        <v>0.77555789932683494</v>
      </c>
      <c r="EG96" s="413">
        <v>859003</v>
      </c>
      <c r="EH96" s="414">
        <f t="shared" si="56"/>
        <v>25.87789157658883</v>
      </c>
      <c r="EI96" s="415">
        <f t="shared" si="57"/>
        <v>0.10292869110050482</v>
      </c>
      <c r="EJ96" s="402">
        <v>0</v>
      </c>
      <c r="EM96" s="278" t="s">
        <v>13</v>
      </c>
      <c r="EN96" s="278" t="s">
        <v>76</v>
      </c>
      <c r="EO96" s="278">
        <v>3134.9627</v>
      </c>
      <c r="EP96" s="278">
        <v>0.77555789932683494</v>
      </c>
      <c r="EQ96" s="289">
        <v>859003</v>
      </c>
      <c r="ER96" s="290">
        <f t="shared" si="38"/>
        <v>25.87789157658883</v>
      </c>
      <c r="ES96" s="291">
        <f t="shared" si="39"/>
        <v>0.10292869110050482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>
      <c r="A97" s="205"/>
      <c r="B97" s="205" t="s">
        <v>14</v>
      </c>
      <c r="C97" s="400">
        <f>'A.일산테크노밸리(859991)_수정'!$P30*KTDB_TripDistribution_2050!T$12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100.26574485099705</v>
      </c>
      <c r="D97" s="400">
        <f>'A.일산테크노밸리(859991)_수정'!$P30*KTDB_TripDistribution_2050!U$12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725.64370802342057</v>
      </c>
      <c r="E97" s="400">
        <f>'A.일산테크노밸리(859991)_수정'!$P30*KTDB_TripDistribution_2050!V$12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41.628383410298689</v>
      </c>
      <c r="F97" s="400">
        <f>'A.일산테크노밸리(859991)_수정'!$P30*KTDB_TripDistribution_2050!W$12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6.5419146270768003E-2</v>
      </c>
      <c r="G97" s="400">
        <f>'A.일산테크노밸리(859991)_수정'!$P30*KTDB_TripDistribution_2050!X$12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0.24713899702290135</v>
      </c>
      <c r="H97" s="400">
        <f>'A.일산테크노밸리(859991)_수정'!$P30*KTDB_TripDistribution_2050!Y$12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867.85039442801019</v>
      </c>
      <c r="J97" s="230">
        <f t="shared" si="58"/>
        <v>867.85039442801008</v>
      </c>
      <c r="K97" s="206"/>
      <c r="L97" s="209" t="s">
        <v>14</v>
      </c>
      <c r="M97" s="213">
        <f>INDEX($A$94:$H$106,MATCH($L97,$B$94:$B$106,0),MATCH($M$93,$A$94:$H$94,0))*고양시_Modal_split!C$3 * 0.01</f>
        <v>0.28074408558279174</v>
      </c>
      <c r="N97" s="213">
        <f>INDEX($A$94:$H$106,MATCH($L97,$B$94:$B$106,0),MATCH($M$93,$A$94:$H$94,0))*고양시_Modal_split!D$3 * 0.01</f>
        <v>47.154979803423913</v>
      </c>
      <c r="O97" s="213">
        <f>INDEX($A$94:$H$106,MATCH($L97,$B$94:$B$106,0),MATCH($M$93,$A$94:$H$94,0))*고양시_Modal_split!E$3 * 0.01</f>
        <v>5.7051208820217321</v>
      </c>
      <c r="P97" s="213">
        <f>INDEX($A$94:$H$106,MATCH($L97,$B$94:$B$106,0),MATCH($M$93,$A$94:$H$94,0))*고양시_Modal_split!F$3 * 0.01</f>
        <v>9.1943688028364292</v>
      </c>
      <c r="Q97" s="213">
        <f>INDEX($A$94:$H$106,MATCH($L97,$B$94:$B$106,0),MATCH($M$93,$A$94:$H$94,0))*고양시_Modal_split!G$3 * 0.01</f>
        <v>0.92244485262917286</v>
      </c>
      <c r="R97" s="213">
        <f>INDEX($A$94:$H$106,MATCH($L97,$B$94:$B$106,0),MATCH($M$93,$A$94:$H$94,0))*고양시_Modal_split!H$3 * 0.01</f>
        <v>1.0026574485099707E-2</v>
      </c>
      <c r="S97" s="213">
        <f>INDEX($A$94:$H$106,MATCH($L97,$B$94:$B$106,0),MATCH($M$93,$A$94:$H$94,0))*고양시_Modal_split!I$3 * 0.01</f>
        <v>2.787387706857718</v>
      </c>
      <c r="T97" s="213">
        <f>INDEX($A$94:$H$106,MATCH($L97,$B$94:$B$106,0),MATCH($M$93,$A$94:$H$94,0))*고양시_Modal_split!J$3 * 0.01</f>
        <v>30.520892732643507</v>
      </c>
      <c r="U97" s="213">
        <f>INDEX($A$94:$H$106,MATCH($L97,$B$94:$B$106,0),MATCH($M$93,$A$94:$H$94,0))*고양시_Modal_split!K$3 * 0.01</f>
        <v>0.15039861727649556</v>
      </c>
      <c r="V97" s="213">
        <f>INDEX($A$94:$H$106,MATCH($L97,$B$94:$B$106,0),MATCH($M$93,$A$94:$H$94,0))*고양시_Modal_split!L$3 * 0.01</f>
        <v>3.028025494500111</v>
      </c>
      <c r="W97" s="213">
        <f>INDEX($A$94:$H$106,MATCH($L97,$B$94:$B$106,0),MATCH($M$93,$A$94:$H$94,0))*고양시_Modal_split!M$3 * 0.01</f>
        <v>0.23061121315729322</v>
      </c>
      <c r="X97" s="213">
        <f>INDEX($A$94:$H$106,MATCH($L97,$B$94:$B$106,0),MATCH($M$93,$A$94:$H$94,0))*고양시_Modal_split!N$3 * 0.01</f>
        <v>0.10026574485099707</v>
      </c>
      <c r="Y97" s="213">
        <f>INDEX($A$94:$H$106,MATCH($L97,$B$94:$B$106,0),MATCH($M$93,$A$94:$H$94,0))*고양시_Modal_split!O$3 * 0.01</f>
        <v>0.1804783407317947</v>
      </c>
      <c r="Z97" s="213">
        <f>INDEX($A$94:$H$106,MATCH($L97,$B$94:$B$106,0),MATCH($M$93,$A$94:$H$94,0))*고양시_Modal_split!P$3 * 0.01</f>
        <v>100.26574485099705</v>
      </c>
      <c r="AA97" s="213">
        <f>INDEX($A$94:$H$106,MATCH($L97,$B$94:$B$106,0),MATCH($AA$93,$A$94:$H$94,0))*고양시_Modal_split!C$4 * 0.01</f>
        <v>220.88594472232921</v>
      </c>
      <c r="AB97" s="213">
        <f>INDEX($A$94:$H$106,MATCH($L97,$B$94:$B$106,0),MATCH($AA$93,$A$94:$H$94,0))*고양시_Modal_split!D$4 * 0.01</f>
        <v>232.71393716311098</v>
      </c>
      <c r="AC97" s="213">
        <f>INDEX($A$94:$H$106,MATCH($L97,$B$94:$B$106,0),MATCH($AA$93,$A$94:$H$94,0))*고양시_Modal_split!E$4 * 0.01</f>
        <v>56.382516113419783</v>
      </c>
      <c r="AD97" s="213">
        <f>INDEX($A$94:$H$106,MATCH($L97,$B$94:$B$106,0),MATCH($AA$93,$A$94:$H$94,0))*고양시_Modal_split!F$4 * 0.01</f>
        <v>6.8936152262224946</v>
      </c>
      <c r="AE97" s="213">
        <f>INDEX($A$94:$H$106,MATCH($L97,$B$94:$B$106,0),MATCH($AA$93,$A$94:$H$94,0))*고양시_Modal_split!G$4 * 0.01</f>
        <v>84.972878209542543</v>
      </c>
      <c r="AF97" s="213">
        <f>INDEX($A$94:$H$106,MATCH($L97,$B$94:$B$106,0),MATCH($AA$93,$A$94:$H$94,0))*고양시_Modal_split!H$4 * 0.01</f>
        <v>0</v>
      </c>
      <c r="AG97" s="213">
        <f>INDEX($A$94:$H$106,MATCH($L97,$B$94:$B$106,0),MATCH($AA$93,$A$94:$H$94,0))*고양시_Modal_split!I$4 * 0.01</f>
        <v>25.252401039215034</v>
      </c>
      <c r="AH97" s="213">
        <f>INDEX($A$94:$H$106,MATCH($L97,$B$94:$B$106,0),MATCH($AA$93,$A$94:$H$94,0))*고양시_Modal_split!J$4 * 0.01</f>
        <v>34.177818647903109</v>
      </c>
      <c r="AI97" s="213">
        <f>INDEX($A$94:$H$106,MATCH($L97,$B$94:$B$106,0),MATCH($AA$93,$A$94:$H$94,0))*고양시_Modal_split!K$4 * 0.01</f>
        <v>0</v>
      </c>
      <c r="AJ97" s="213">
        <f>INDEX($A$94:$H$106,MATCH($L97,$B$94:$B$106,0),MATCH($AA$93,$A$94:$H$94,0))*고양시_Modal_split!L$4 * 0.01</f>
        <v>33.52473931068203</v>
      </c>
      <c r="AK97" s="213">
        <f>INDEX($A$94:$H$106,MATCH($L97,$B$94:$B$106,0),MATCH($AA$93,$A$94:$H$94,0))*고양시_Modal_split!M$4 * 0.01</f>
        <v>4.8618128437569181</v>
      </c>
      <c r="AL97" s="213">
        <f>INDEX($A$94:$H$106,MATCH($L97,$B$94:$B$106,0),MATCH($AA$93,$A$94:$H$94,0))*고양시_Modal_split!N$4 * 0.01</f>
        <v>18.141092700585514</v>
      </c>
      <c r="AM97" s="213">
        <f>INDEX($A$94:$H$106,MATCH($L97,$B$94:$B$106,0),MATCH($AA$93,$A$94:$H$94,0))*고양시_Modal_split!O$4 * 0.01</f>
        <v>7.8369520466529421</v>
      </c>
      <c r="AN97" s="213">
        <f>INDEX($A$94:$H$106,MATCH($L97,$B$94:$B$106,0),MATCH($AA$93,$A$94:$H$94,0))*고양시_Modal_split!P$4 * 0.01</f>
        <v>725.64370802342069</v>
      </c>
      <c r="AO97" s="213">
        <f>INDEX($A$94:$H$106,MATCH($L97,$B$94:$B$106,0),MATCH($AO$93,$A$94:$H$94,0))*고양시_Modal_split!C$5 * 0.01</f>
        <v>2.4977030046179211E-2</v>
      </c>
      <c r="AP97" s="213">
        <f>INDEX($A$94:$H$106,MATCH($L97,$B$94:$B$106,0),MATCH($AO$93,$A$94:$H$94,0))*고양시_Modal_split!D$5 * 0.01</f>
        <v>30.505279363066879</v>
      </c>
      <c r="AQ97" s="213">
        <f>INDEX($A$94:$H$106,MATCH($L97,$B$94:$B$106,0),MATCH($AO$93,$A$94:$H$94,0))*고양시_Modal_split!E$5 * 0.01</f>
        <v>4.1003957659144206</v>
      </c>
      <c r="AR97" s="213">
        <f>INDEX($A$94:$H$106,MATCH($L97,$B$94:$B$106,0),MATCH($AO$93,$A$94:$H$94,0))*고양시_Modal_split!F$5 * 0.01</f>
        <v>0.87419605161627245</v>
      </c>
      <c r="AS97" s="213">
        <f>INDEX($A$94:$H$106,MATCH($L97,$B$94:$B$106,0),MATCH($AO$93,$A$94:$H$94,0))*고양시_Modal_split!G$5 * 0.01</f>
        <v>0.27058449216694153</v>
      </c>
      <c r="AT97" s="213">
        <f>INDEX($A$94:$H$106,MATCH($L97,$B$94:$B$106,0),MATCH($AO$93,$A$94:$H$94,0))*고양시_Modal_split!H$5 * 0.01</f>
        <v>2.913986838720908E-2</v>
      </c>
      <c r="AU97" s="213">
        <f>INDEX($A$94:$H$106,MATCH($L97,$B$94:$B$106,0),MATCH($AO$93,$A$94:$H$94,0))*고양시_Modal_split!I$5 * 0.01</f>
        <v>1.1531062204652738</v>
      </c>
      <c r="AV97" s="213">
        <f>INDEX($A$94:$H$106,MATCH($L97,$B$94:$B$106,0),MATCH($AO$93,$A$94:$H$94,0))*고양시_Modal_split!J$5 * 0.01</f>
        <v>2.6100996398257279</v>
      </c>
      <c r="AW97" s="213">
        <f>INDEX($A$94:$H$106,MATCH($L97,$B$94:$B$106,0),MATCH($AO$93,$A$94:$H$94,0))*고양시_Modal_split!K$5 * 0.01</f>
        <v>8.3256766820597392E-3</v>
      </c>
      <c r="AX97" s="213">
        <f>INDEX($A$94:$H$106,MATCH($L97,$B$94:$B$106,0),MATCH($AO$93,$A$94:$H$94,0))*고양시_Modal_split!L$5 * 0.01</f>
        <v>1.0615237769626165</v>
      </c>
      <c r="AY97" s="213">
        <f>INDEX($A$94:$H$106,MATCH($L97,$B$94:$B$106,0),MATCH($AO$93,$A$94:$H$94,0))*고양시_Modal_split!M$5 * 0.01</f>
        <v>0.27891016884900122</v>
      </c>
      <c r="AZ97" s="213">
        <f>INDEX($A$94:$H$106,MATCH($L97,$B$94:$B$106,0),MATCH($AO$93,$A$94:$H$94,0))*고양시_Modal_split!N$5 * 0.01</f>
        <v>7.0768251797507772E-2</v>
      </c>
      <c r="BA97" s="213">
        <f>INDEX($A$94:$H$106,MATCH($L97,$B$94:$B$106,0),MATCH($AO$93,$A$94:$H$94,0))*고양시_Modal_split!O$5 * 0.01</f>
        <v>0.64107710451859989</v>
      </c>
      <c r="BB97" s="213">
        <f>INDEX($A$94:$H$106,MATCH($L97,$B$94:$B$106,0),MATCH($AO$93,$A$94:$H$94,0))*고양시_Modal_split!P$5 * 0.01</f>
        <v>41.628383410298682</v>
      </c>
      <c r="BC97" s="213">
        <f>INDEX($A$94:$H$106,MATCH($L97,$B$94:$B$106,0),MATCH($BC$93,$A$94:$H$94,0))*고양시_Modal_split!C$6 * 0.01</f>
        <v>0</v>
      </c>
      <c r="BD97" s="207">
        <f>INDEX($A$94:$H$106,MATCH($L97,$B$94:$B$106,0),MATCH($BC$93,$A$94:$H$94,0))*고양시_Modal_split!D$6 * 0.01</f>
        <v>5.4173595026822979E-2</v>
      </c>
      <c r="BE97" s="207">
        <f>INDEX($A$94:$H$106,MATCH($L97,$B$94:$B$106,0),MATCH($BC$93,$A$94:$H$94,0))*고양시_Modal_split!E$6 * 0.01</f>
        <v>2.813023289643024E-4</v>
      </c>
      <c r="BF97" s="207">
        <f>INDEX($A$94:$H$106,MATCH($L97,$B$94:$B$106,0),MATCH($BC$93,$A$94:$H$94,0))*고양시_Modal_split!F$6 * 0.01</f>
        <v>7.9811358450336968E-4</v>
      </c>
      <c r="BG97" s="207">
        <f>INDEX($A$94:$H$106,MATCH($L97,$B$94:$B$106,0),MATCH($BC$93,$A$94:$H$94,0))*고양시_Modal_split!G$6 * 0.01</f>
        <v>0</v>
      </c>
      <c r="BH97" s="207">
        <f>INDEX($A$94:$H$106,MATCH($L97,$B$94:$B$106,0),MATCH($BC$93,$A$94:$H$94,0))*고양시_Modal_split!H$6 * 0.01</f>
        <v>3.4737566669777813E-3</v>
      </c>
      <c r="BI97" s="207">
        <f>INDEX($A$94:$H$106,MATCH($L97,$B$94:$B$106,0),MATCH($BC$93,$A$94:$H$94,0))*고양시_Modal_split!I$6 * 0.01</f>
        <v>2.3158377779851874E-3</v>
      </c>
      <c r="BJ97" s="207">
        <f>INDEX($A$94:$H$106,MATCH($L97,$B$94:$B$106,0),MATCH($BC$93,$A$94:$H$94,0))*고양시_Modal_split!J$6 * 0.01</f>
        <v>3.231705825775939E-3</v>
      </c>
      <c r="BK97" s="207">
        <f>INDEX($A$94:$H$106,MATCH($L97,$B$94:$B$106,0),MATCH($BC$93,$A$94:$H$94,0))*고양시_Modal_split!K$6 * 0.01</f>
        <v>0</v>
      </c>
      <c r="BL97" s="207">
        <f>INDEX($A$94:$H$106,MATCH($L97,$B$94:$B$106,0),MATCH($BC$93,$A$94:$H$94,0))*고양시_Modal_split!L$6 * 0.01</f>
        <v>4.971855116578369E-4</v>
      </c>
      <c r="BM97" s="207">
        <f>INDEX($A$94:$H$106,MATCH($L97,$B$94:$B$106,0),MATCH($BC$93,$A$94:$H$94,0))*고양시_Modal_split!M$6 * 0.01</f>
        <v>5.953142310639888E-4</v>
      </c>
      <c r="BN97" s="207">
        <f>INDEX($A$94:$H$106,MATCH($L97,$B$94:$B$106,0),MATCH($BC$93,$A$94:$H$94,0))*고양시_Modal_split!N$6 * 0.01</f>
        <v>0</v>
      </c>
      <c r="BO97" s="207">
        <f>INDEX($A$94:$H$106,MATCH($L97,$B$94:$B$106,0),MATCH($BC$93,$A$94:$H$94,0))*고양시_Modal_split!O$6 * 0.01</f>
        <v>5.2335317016614402E-5</v>
      </c>
      <c r="BP97" s="214">
        <f>INDEX($A$94:$H$106,MATCH($L97,$B$94:$B$106,0),MATCH($BC$93,$A$94:$H$94,0))*고양시_Modal_split!P$6 * 0.01</f>
        <v>6.5419146270768003E-2</v>
      </c>
      <c r="BQ97" s="213">
        <f>INDEX($A$94:$H$106,MATCH($L97,$B$94:$B$106,0),MATCH($BQ$93,$A$94:$H$94,0))*고양시_Modal_split!C$7 * 0.01</f>
        <v>0</v>
      </c>
      <c r="BR97" s="213">
        <f>INDEX($A$94:$H$106,MATCH($L97,$B$94:$B$106,0),MATCH($BQ$93,$A$94:$H$94,0))*고양시_Modal_split!D$7 * 0.01</f>
        <v>0.15144677737563395</v>
      </c>
      <c r="BS97" s="213">
        <f>INDEX($A$94:$H$106,MATCH($L97,$B$94:$B$106,0),MATCH($BQ$93,$A$94:$H$94,0))*고양시_Modal_split!E$7 * 0.01</f>
        <v>7.3894560109847495E-3</v>
      </c>
      <c r="BT97" s="213">
        <f>INDEX($A$94:$H$106,MATCH($L97,$B$94:$B$106,0),MATCH($BQ$93,$A$94:$H$94,0))*고양시_Modal_split!F$7 * 0.01</f>
        <v>2.4713899702290135E-3</v>
      </c>
      <c r="BU97" s="213">
        <f>INDEX($A$94:$H$106,MATCH($L97,$B$94:$B$106,0),MATCH($BQ$93,$A$94:$H$94,0))*고양시_Modal_split!G$7 * 0.01</f>
        <v>1.0379837874961856E-3</v>
      </c>
      <c r="BV97" s="213">
        <f>INDEX($A$94:$H$106,MATCH($L97,$B$94:$B$106,0),MATCH($BQ$93,$A$94:$H$94,0))*고양시_Modal_split!H$7 * 0.01</f>
        <v>1.3815069933580185E-2</v>
      </c>
      <c r="BW97" s="213">
        <f>INDEX($A$94:$H$106,MATCH($L97,$B$94:$B$106,0),MATCH($BQ$93,$A$94:$H$94,0))*고양시_Modal_split!I$7 * 0.01</f>
        <v>4.6140850744175683E-2</v>
      </c>
      <c r="BX97" s="213">
        <f>INDEX($A$94:$H$106,MATCH($L97,$B$94:$B$106,0),MATCH($BQ$93,$A$94:$H$94,0))*고양시_Modal_split!J$7 * 0.01</f>
        <v>4.9427799404580271E-5</v>
      </c>
      <c r="BY97" s="213">
        <f>INDEX($A$94:$H$106,MATCH($L97,$B$94:$B$106,0),MATCH($BQ$93,$A$94:$H$94,0))*고양시_Modal_split!K$7 * 0.01</f>
        <v>1.9029702770763404E-2</v>
      </c>
      <c r="BZ97" s="213">
        <f>INDEX($A$94:$H$106,MATCH($L97,$B$94:$B$106,0),MATCH($BQ$93,$A$94:$H$94,0))*고양시_Modal_split!L$7 * 0.01</f>
        <v>1.7299729791603091E-4</v>
      </c>
      <c r="CA97" s="213">
        <f>INDEX($A$94:$H$106,MATCH($L97,$B$94:$B$106,0),MATCH($BQ$93,$A$94:$H$94,0))*고양시_Modal_split!M$7 * 0.01</f>
        <v>4.6214992443282558E-3</v>
      </c>
      <c r="CB97" s="213">
        <f>INDEX($A$94:$H$106,MATCH($L97,$B$94:$B$106,0),MATCH($BQ$93,$A$94:$H$94,0))*고양시_Modal_split!N$7 * 0.01</f>
        <v>9.638420883893152E-4</v>
      </c>
      <c r="CC97" s="213">
        <f>INDEX($A$94:$H$106,MATCH($L97,$B$94:$B$106,0),MATCH($BQ$93,$A$94:$H$94,0))*고양시_Modal_split!O$7 * 0.01</f>
        <v>0</v>
      </c>
      <c r="CD97" s="213">
        <f>INDEX($A$94:$H$106,MATCH($L97,$B$94:$B$106,0),MATCH($BQ$93,$A$94:$H$94,0))*고양시_Modal_split!P$7 * 0.01</f>
        <v>0.24713899702290135</v>
      </c>
      <c r="CE97" s="218">
        <f t="shared" si="59"/>
        <v>221.1916658379582</v>
      </c>
      <c r="CF97" s="208">
        <f t="shared" si="40"/>
        <v>310.57981670200428</v>
      </c>
      <c r="CG97" s="208">
        <f t="shared" si="41"/>
        <v>66.195703519695883</v>
      </c>
      <c r="CH97" s="208">
        <f t="shared" si="42"/>
        <v>16.96544958422993</v>
      </c>
      <c r="CI97" s="208">
        <f t="shared" si="43"/>
        <v>86.166945538126157</v>
      </c>
      <c r="CJ97" s="208">
        <f t="shared" si="44"/>
        <v>5.6455269472866755E-2</v>
      </c>
      <c r="CK97" s="208">
        <f t="shared" si="45"/>
        <v>29.241351655060189</v>
      </c>
      <c r="CL97" s="208">
        <f t="shared" si="46"/>
        <v>67.312092153997526</v>
      </c>
      <c r="CM97" s="208">
        <f t="shared" si="47"/>
        <v>0.17775399672931871</v>
      </c>
      <c r="CN97" s="208">
        <f t="shared" si="48"/>
        <v>37.614958764954331</v>
      </c>
      <c r="CO97" s="208">
        <f t="shared" si="49"/>
        <v>5.3765510392386044</v>
      </c>
      <c r="CP97" s="208">
        <f t="shared" si="50"/>
        <v>18.313090539322406</v>
      </c>
      <c r="CQ97" s="208">
        <f t="shared" si="51"/>
        <v>8.658559827220353</v>
      </c>
      <c r="CR97" s="219">
        <f t="shared" si="52"/>
        <v>867.85039442801008</v>
      </c>
      <c r="CS97" s="225">
        <f t="shared" si="60"/>
        <v>0</v>
      </c>
      <c r="CV97" s="265"/>
      <c r="CW97" s="266" t="s">
        <v>14</v>
      </c>
      <c r="CX97" s="267">
        <f>INDEX($M$93:$Z$106,MATCH($CW97,$L$93:$L$106,0),MATCH(CX$94,$M$94:$Z$94,0))/INDEX(고양시_재차인원!$D$4:$H$35,MATCH("고양시",고양시_재차인원!$B$4:$B$35,0),MATCH('A.일산테크노밸리(859991)_수정'!$CX$93,고양시_재차인원!$D$4:$H$4,0))</f>
        <v>42.102660538771346</v>
      </c>
      <c r="CY97" s="267">
        <f>INDEX($M$93:$Z$106,MATCH($CW97,$L$93:$L$106,0),MATCH(CY$94,$M$94:$Z$94,0))/INDEX(고양시_재차인원!$K$4:$O$20,MATCH("경기도",고양시_재차인원!$K$4:$K$20,0),MATCH('A.일산테크노밸리(859991)_수정'!CY$94,고양시_재차인원!$K$4:$O$4,0))</f>
        <v>3.4826587304965986E-4</v>
      </c>
      <c r="CZ97" s="267">
        <f>INDEX($M$93:$Z$106,MATCH($CW97,$L$93:$L$106,0),MATCH(CZ$94,$M$94:$Z$94,0))/INDEX(고양시_재차인원!$K$4:$O$20,MATCH("경기도",고양시_재차인원!$K$4:$K$20,0),MATCH('A.일산테크노밸리(859991)_수정'!CZ$94,고양시_재차인원!$K$4:$O$4,0))</f>
        <v>9.6817912707805417E-2</v>
      </c>
      <c r="DA97" s="267">
        <f>INDEX($M$93:$Z$106,MATCH($CW97,$L$93:$L$106,0),MATCH(DA$94,$M$94:$Z$94,0))/INDEX(고양시_재차인원!$K$4:$O$20,MATCH("경기도",고양시_재차인원!$K$4:$K$20,0),MATCH('A.일산테크노밸리(859991)_수정'!DA$94,고양시_재차인원!$K$4:$O$4,0))</f>
        <v>2.0186836630000742</v>
      </c>
      <c r="DB97" s="268">
        <f>INDEX($AA$93:$AN$106,MATCH($CW97,$L$93:$L$106,0),MATCH(DB$94,$AA$94:$AN$94,0))/INDEX(고양시_재차인원!$D$4:$H$35,MATCH("고양시",고양시_재차인원!$B$4:$B$35,0),MATCH('A.일산테크노밸리(859991)_수정'!$DB$93,고양시_재차인원!$D$4:$H$4,0))</f>
        <v>165.04534550575249</v>
      </c>
      <c r="DC97" s="267">
        <f>INDEX($AA$93:$AN$106,MATCH($CW97,$L$93:$L$106,0),MATCH(DC$94,$AA$94:$AN$94,0))/INDEX(고양시_재차인원!$K$4:$O$20,MATCH("경기도",고양시_재차인원!$K$4:$K$20,0),MATCH('A.일산테크노밸리(859991)_수정'!DC$94,고양시_재차인원!$K$4:$O$4,0))</f>
        <v>0</v>
      </c>
      <c r="DD97" s="267">
        <f>INDEX($AA$93:$AN$106,MATCH($CW97,$L$93:$L$106,0),MATCH(DD$94,$AA$94:$AN$94,0))/INDEX(고양시_재차인원!$K$4:$O$20,MATCH("경기도",고양시_재차인원!$K$4:$K$20,0),MATCH('A.일산테크노밸리(859991)_수정'!DD$94,고양시_재차인원!$K$4:$O$4,0))</f>
        <v>0.87712403748576018</v>
      </c>
      <c r="DE97" s="267">
        <f>INDEX($AA$93:$AN$106,MATCH($CW97,$L$93:$L$106,0),MATCH(DE$94,$AA$94:$AN$94,0))/INDEX(고양시_재차인원!$K$4:$O$20,MATCH("경기도",고양시_재차인원!$K$4:$K$20,0),MATCH('A.일산테크노밸리(859991)_수정'!DE$94,고양시_재차인원!$K$4:$O$4,0))</f>
        <v>22.349826207121353</v>
      </c>
      <c r="DF97" s="268">
        <f>INDEX($AO$93:$BB$106,MATCH($CW97,$L$93:$L$106,0),MATCH(DF$94,$AO$94:$BB$94,0))/INDEX(고양시_재차인원!$D$4:$H$35,MATCH("고양시",고양시_재차인원!$B$4:$B$35,0),MATCH('A.일산테크노밸리(859991)_수정'!$DF$93,고양시_재차인원!$D$4:$H$4,0))</f>
        <v>23.465599510051444</v>
      </c>
      <c r="DG97" s="267">
        <f>INDEX($AO$93:$BB$106,MATCH($CW97,$L$93:$L$106,0),MATCH(DG$94,$AO$94:$BB$94,0))/INDEX(고양시_재차인원!$K$4:$O$20,MATCH("경기도",고양시_재차인원!$K$4:$K$20,0),MATCH('A.일산테크노밸리(859991)_수정'!DG$94,고양시_재차인원!$K$4:$O$4,0))</f>
        <v>1.01215242748208E-3</v>
      </c>
      <c r="DH97" s="267">
        <f>INDEX($AO$93:$BB$106,MATCH($CW97,$L$93:$L$106,0),MATCH(DH$94,$AO$94:$BB$94,0))/INDEX(고양시_재차인원!$K$4:$O$20,MATCH("경기도",고양시_재차인원!$K$4:$K$20,0),MATCH('A.일산테크노밸리(859991)_수정'!DH$94,고양시_재차인원!$K$4:$O$4,0))</f>
        <v>4.0052317487505172E-2</v>
      </c>
      <c r="DI97" s="267">
        <f>INDEX($AO$93:$BB$106,MATCH($CW97,$L$93:$L$106,0),MATCH(DI$94,$AO$94:$BB$94,0))/INDEX(고양시_재차인원!$K$4:$O$20,MATCH("경기도",고양시_재차인원!$K$4:$K$20,0),MATCH('A.일산테크노밸리(859991)_수정'!DI$94,고양시_재차인원!$K$4:$O$4,0))</f>
        <v>0.70768251797507764</v>
      </c>
      <c r="DJ97" s="268">
        <f>INDEX($BC$93:$BP$106,MATCH($CW97,$L$93:$L$106,0),MATCH(DJ$94,$BC$94:$BP$94,0))/INDEX(고양시_재차인원!$D$4:$H$35,MATCH("고양시",고양시_재차인원!$B$4:$B$35,0),MATCH('A.일산테크노밸리(859991)_수정'!$DJ$93,고양시_재차인원!$D$4:$H$4,0))</f>
        <v>3.9833525755016891E-2</v>
      </c>
      <c r="DK97" s="267">
        <f>INDEX($BC$93:$BP$106,MATCH($CW97,$L$93:$L$106,0),MATCH(DK$94,$BC$94:$BP$94,0))/INDEX(고양시_재차인원!$K$4:$O$20,MATCH("경기도",고양시_재차인원!$K$4:$K$20,0),MATCH('A.일산테크노밸리(859991)_수정'!DK$94,고양시_재차인원!$K$4:$O$4,0))</f>
        <v>1.2065844623055858E-4</v>
      </c>
      <c r="DL97" s="267">
        <f>INDEX($BC$93:$BP$106,MATCH($CW97,$L$93:$L$106,0),MATCH(DL$94,$BC$94:$BP$94,0))/INDEX(고양시_재차인원!$K$4:$O$20,MATCH("경기도",고양시_재차인원!$K$4:$K$20,0),MATCH('A.일산테크노밸리(859991)_수정'!DL$94,고양시_재차인원!$K$4:$O$4,0))</f>
        <v>8.0438964153705717E-5</v>
      </c>
      <c r="DM97" s="267">
        <f>INDEX($BC$93:$BP$106,MATCH($CW97,$L$93:$L$106,0),MATCH(DM$94,$BC$94:$BP$94,0))/INDEX(고양시_재차인원!$K$4:$O$20,MATCH("경기도",고양시_재차인원!$K$4:$K$20,0),MATCH('A.일산테크노밸리(859991)_수정'!DM$94,고양시_재차인원!$K$4:$O$4,0))</f>
        <v>3.3145700777189127E-4</v>
      </c>
      <c r="DN97" s="268">
        <f>INDEX($BQ$93:$CD$106,MATCH($CW97,$L$93:$L$106,0),MATCH(DN$94,$BQ$94:$CD$94,0))/INDEX(고양시_재차인원!$D$4:$H$35,MATCH("고양시",고양시_재차인원!$B$4:$B$35,0),MATCH('A.일산테크노밸리(859991)_수정'!$DN$93,고양시_재차인원!$D$4:$H$4,0))</f>
        <v>0.12019585506002695</v>
      </c>
      <c r="DO97" s="267">
        <f>INDEX($BQ$93:$CD$106,MATCH($CW97,$L$93:$L$106,0),MATCH(DO$94,$BQ$94:$CD$94,0))/INDEX(고양시_재차인원!$K$4:$O$20,MATCH("경기도",고양시_재차인원!$K$4:$K$20,0),MATCH('A.일산테크노밸리(859991)_수정'!DO$94,고양시_재차인원!$K$4:$O$4,0))</f>
        <v>4.7985654510525132E-4</v>
      </c>
      <c r="DP97" s="267">
        <f>INDEX($BQ$93:$CD$106,MATCH($CW97,$L$93:$L$106,0),MATCH(DP$94,$BQ$94:$CD$94,0))/INDEX(고양시_재차인원!$K$4:$O$20,MATCH("경기도",고양시_재차인원!$K$4:$K$20,0),MATCH('A.일산테크노밸리(859991)_수정'!DP$94,고양시_재차인원!$K$4:$O$4,0))</f>
        <v>1.6026693554767519E-3</v>
      </c>
      <c r="DQ97" s="267">
        <f>INDEX($BQ$93:$CD$106,MATCH($CW97,$L$93:$L$106,0),MATCH(DQ$94,$BQ$94:$CD$94,0))/INDEX(고양시_재차인원!$K$4:$O$20,MATCH("경기도",고양시_재차인원!$K$4:$K$20,0),MATCH('A.일산테크노밸리(859991)_수정'!DQ$94,고양시_재차인원!$K$4:$O$4,0))</f>
        <v>1.1533153194402061E-4</v>
      </c>
      <c r="DR97" s="269">
        <f t="shared" si="61"/>
        <v>230.77363493539033</v>
      </c>
      <c r="DS97" s="270">
        <f t="shared" si="53"/>
        <v>1.9609332918675499E-3</v>
      </c>
      <c r="DT97" s="270">
        <f t="shared" si="54"/>
        <v>1.0156773760007012</v>
      </c>
      <c r="DU97" s="270">
        <f t="shared" si="55"/>
        <v>25.07663917663622</v>
      </c>
      <c r="DW97" s="278"/>
      <c r="DX97" s="278" t="s">
        <v>591</v>
      </c>
      <c r="DY97" s="281">
        <f t="shared" si="62"/>
        <v>255.85027411202657</v>
      </c>
      <c r="DZ97" s="281">
        <f t="shared" si="63"/>
        <v>1.0176383092925687</v>
      </c>
      <c r="EC97" s="412" t="s">
        <v>14</v>
      </c>
      <c r="ED97" s="412" t="s">
        <v>569</v>
      </c>
      <c r="EE97" s="412">
        <v>5454.9395000000004</v>
      </c>
      <c r="EF97" s="412">
        <v>0.43129277327301779</v>
      </c>
      <c r="EG97" s="413">
        <v>859004</v>
      </c>
      <c r="EH97" s="414">
        <f t="shared" si="56"/>
        <v>107.20150259790125</v>
      </c>
      <c r="EI97" s="415">
        <f t="shared" si="57"/>
        <v>0.42639139721845282</v>
      </c>
      <c r="EJ97" s="402">
        <v>0</v>
      </c>
      <c r="EM97" s="278" t="s">
        <v>14</v>
      </c>
      <c r="EN97" s="278" t="s">
        <v>569</v>
      </c>
      <c r="EO97" s="278">
        <v>5454.9395000000004</v>
      </c>
      <c r="EP97" s="278">
        <v>0.43129277327301779</v>
      </c>
      <c r="EQ97" s="289">
        <v>859004</v>
      </c>
      <c r="ER97" s="290">
        <f t="shared" si="38"/>
        <v>107.20150259790125</v>
      </c>
      <c r="ES97" s="291">
        <f t="shared" si="39"/>
        <v>0.42639139721845282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 ht="16.5" customHeight="1">
      <c r="A98" s="205"/>
      <c r="B98" s="205" t="s">
        <v>15</v>
      </c>
      <c r="C98" s="400">
        <f>'A.일산테크노밸리(859991)_수정'!$P31*KTDB_TripDistribution_2050!T$12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2829.1911098179685</v>
      </c>
      <c r="D98" s="400">
        <f>'A.일산테크노밸리(859991)_수정'!$P31*KTDB_TripDistribution_2050!U$12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20475.434862485759</v>
      </c>
      <c r="E98" s="400">
        <f>'A.일산테크노밸리(859991)_수정'!$P31*KTDB_TripDistribution_2050!V$12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1174.6250171036324</v>
      </c>
      <c r="F98" s="400">
        <f>'A.일산테크노밸리(859991)_수정'!$P31*KTDB_TripDistribution_2050!W$12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1.8459272138873226</v>
      </c>
      <c r="G98" s="400">
        <f>'A.일산테크노밸리(859991)_수정'!$P31*KTDB_TripDistribution_2050!X$12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6.9735028080187744</v>
      </c>
      <c r="H98" s="400">
        <f>'A.일산테크노밸리(859991)_수정'!$P31*KTDB_TripDistribution_2050!Y$12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24488.07041942927</v>
      </c>
      <c r="J98" s="230">
        <f t="shared" si="58"/>
        <v>24488.070419429267</v>
      </c>
      <c r="K98" s="206"/>
      <c r="L98" s="209" t="s">
        <v>15</v>
      </c>
      <c r="M98" s="213">
        <f>INDEX($A$94:$H$106,MATCH($L98,$B$94:$B$106,0),MATCH($M$93,$A$94:$H$94,0))*고양시_Modal_split!C$3 * 0.01</f>
        <v>7.9217351074903108</v>
      </c>
      <c r="N98" s="213">
        <f>INDEX($A$94:$H$106,MATCH($L98,$B$94:$B$106,0),MATCH($M$93,$A$94:$H$94,0))*고양시_Modal_split!D$3 * 0.01</f>
        <v>1330.5685789473905</v>
      </c>
      <c r="O98" s="213">
        <f>INDEX($A$94:$H$106,MATCH($L98,$B$94:$B$106,0),MATCH($M$93,$A$94:$H$94,0))*고양시_Modal_split!E$3 * 0.01</f>
        <v>160.98097414864239</v>
      </c>
      <c r="P98" s="213">
        <f>INDEX($A$94:$H$106,MATCH($L98,$B$94:$B$106,0),MATCH($M$93,$A$94:$H$94,0))*고양시_Modal_split!F$3 * 0.01</f>
        <v>259.43682477030774</v>
      </c>
      <c r="Q98" s="213">
        <f>INDEX($A$94:$H$106,MATCH($L98,$B$94:$B$106,0),MATCH($M$93,$A$94:$H$94,0))*고양시_Modal_split!G$3 * 0.01</f>
        <v>26.028558210325311</v>
      </c>
      <c r="R98" s="213">
        <f>INDEX($A$94:$H$106,MATCH($L98,$B$94:$B$106,0),MATCH($M$93,$A$94:$H$94,0))*고양시_Modal_split!H$3 * 0.01</f>
        <v>0.28291911098179684</v>
      </c>
      <c r="S98" s="213">
        <f>INDEX($A$94:$H$106,MATCH($L98,$B$94:$B$106,0),MATCH($M$93,$A$94:$H$94,0))*고양시_Modal_split!I$3 * 0.01</f>
        <v>78.651512852939518</v>
      </c>
      <c r="T98" s="213">
        <f>INDEX($A$94:$H$106,MATCH($L98,$B$94:$B$106,0),MATCH($M$93,$A$94:$H$94,0))*고양시_Modal_split!J$3 * 0.01</f>
        <v>861.2057738285896</v>
      </c>
      <c r="U98" s="213">
        <f>INDEX($A$94:$H$106,MATCH($L98,$B$94:$B$106,0),MATCH($M$93,$A$94:$H$94,0))*고양시_Modal_split!K$3 * 0.01</f>
        <v>4.2437866647269527</v>
      </c>
      <c r="V98" s="213">
        <f>INDEX($A$94:$H$106,MATCH($L98,$B$94:$B$106,0),MATCH($M$93,$A$94:$H$94,0))*고양시_Modal_split!L$3 * 0.01</f>
        <v>85.441571516502648</v>
      </c>
      <c r="W98" s="213">
        <f>INDEX($A$94:$H$106,MATCH($L98,$B$94:$B$106,0),MATCH($M$93,$A$94:$H$94,0))*고양시_Modal_split!M$3 * 0.01</f>
        <v>6.5071395525813278</v>
      </c>
      <c r="X98" s="213">
        <f>INDEX($A$94:$H$106,MATCH($L98,$B$94:$B$106,0),MATCH($M$93,$A$94:$H$94,0))*고양시_Modal_split!N$3 * 0.01</f>
        <v>2.8291911098179687</v>
      </c>
      <c r="Y98" s="213">
        <f>INDEX($A$94:$H$106,MATCH($L98,$B$94:$B$106,0),MATCH($M$93,$A$94:$H$94,0))*고양시_Modal_split!O$3 * 0.01</f>
        <v>5.092543997672343</v>
      </c>
      <c r="Z98" s="213">
        <f>INDEX($A$94:$H$106,MATCH($L98,$B$94:$B$106,0),MATCH($M$93,$A$94:$H$94,0))*고양시_Modal_split!P$3 * 0.01</f>
        <v>2829.1911098179689</v>
      </c>
      <c r="AA98" s="213">
        <f>INDEX($A$94:$H$106,MATCH($L98,$B$94:$B$106,0),MATCH($AA$93,$A$94:$H$94,0))*고양시_Modal_split!C$4 * 0.01</f>
        <v>6232.7223721406654</v>
      </c>
      <c r="AB98" s="213">
        <f>INDEX($A$94:$H$106,MATCH($L98,$B$94:$B$106,0),MATCH($AA$93,$A$94:$H$94,0))*고양시_Modal_split!D$4 * 0.01</f>
        <v>6566.4719603991834</v>
      </c>
      <c r="AC98" s="213">
        <f>INDEX($A$94:$H$106,MATCH($L98,$B$94:$B$106,0),MATCH($AA$93,$A$94:$H$94,0))*고양시_Modal_split!E$4 * 0.01</f>
        <v>1590.9412888151437</v>
      </c>
      <c r="AD98" s="213">
        <f>INDEX($A$94:$H$106,MATCH($L98,$B$94:$B$106,0),MATCH($AA$93,$A$94:$H$94,0))*고양시_Modal_split!F$4 * 0.01</f>
        <v>194.5166311936147</v>
      </c>
      <c r="AE98" s="213">
        <f>INDEX($A$94:$H$106,MATCH($L98,$B$94:$B$106,0),MATCH($AA$93,$A$94:$H$94,0))*고양시_Modal_split!G$4 * 0.01</f>
        <v>2397.6734223970825</v>
      </c>
      <c r="AF98" s="213">
        <f>INDEX($A$94:$H$106,MATCH($L98,$B$94:$B$106,0),MATCH($AA$93,$A$94:$H$94,0))*고양시_Modal_split!H$4 * 0.01</f>
        <v>0</v>
      </c>
      <c r="AG98" s="213">
        <f>INDEX($A$94:$H$106,MATCH($L98,$B$94:$B$106,0),MATCH($AA$93,$A$94:$H$94,0))*고양시_Modal_split!I$4 * 0.01</f>
        <v>712.54513321450429</v>
      </c>
      <c r="AH98" s="213">
        <f>INDEX($A$94:$H$106,MATCH($L98,$B$94:$B$106,0),MATCH($AA$93,$A$94:$H$94,0))*고양시_Modal_split!J$4 * 0.01</f>
        <v>964.3929820230793</v>
      </c>
      <c r="AI98" s="213">
        <f>INDEX($A$94:$H$106,MATCH($L98,$B$94:$B$106,0),MATCH($AA$93,$A$94:$H$94,0))*고양시_Modal_split!K$4 * 0.01</f>
        <v>0</v>
      </c>
      <c r="AJ98" s="213">
        <f>INDEX($A$94:$H$106,MATCH($L98,$B$94:$B$106,0),MATCH($AA$93,$A$94:$H$94,0))*고양시_Modal_split!L$4 * 0.01</f>
        <v>945.96509064684221</v>
      </c>
      <c r="AK98" s="213">
        <f>INDEX($A$94:$H$106,MATCH($L98,$B$94:$B$106,0),MATCH($AA$93,$A$94:$H$94,0))*고양시_Modal_split!M$4 * 0.01</f>
        <v>137.18541357865459</v>
      </c>
      <c r="AL98" s="213">
        <f>INDEX($A$94:$H$106,MATCH($L98,$B$94:$B$106,0),MATCH($AA$93,$A$94:$H$94,0))*고양시_Modal_split!N$4 * 0.01</f>
        <v>511.88587156214402</v>
      </c>
      <c r="AM98" s="213">
        <f>INDEX($A$94:$H$106,MATCH($L98,$B$94:$B$106,0),MATCH($AA$93,$A$94:$H$94,0))*고양시_Modal_split!O$4 * 0.01</f>
        <v>221.13469651484621</v>
      </c>
      <c r="AN98" s="213">
        <f>INDEX($A$94:$H$106,MATCH($L98,$B$94:$B$106,0),MATCH($AA$93,$A$94:$H$94,0))*고양시_Modal_split!P$4 * 0.01</f>
        <v>20475.434862485759</v>
      </c>
      <c r="AO98" s="213">
        <f>INDEX($A$94:$H$106,MATCH($L98,$B$94:$B$106,0),MATCH($AO$93,$A$94:$H$94,0))*고양시_Modal_split!C$5 * 0.01</f>
        <v>0.70477501026217948</v>
      </c>
      <c r="AP98" s="213">
        <f>INDEX($A$94:$H$106,MATCH($L98,$B$94:$B$106,0),MATCH($AO$93,$A$94:$H$94,0))*고양시_Modal_split!D$5 * 0.01</f>
        <v>860.7652125335419</v>
      </c>
      <c r="AQ98" s="213">
        <f>INDEX($A$94:$H$106,MATCH($L98,$B$94:$B$106,0),MATCH($AO$93,$A$94:$H$94,0))*고양시_Modal_split!E$5 * 0.01</f>
        <v>115.7005641847078</v>
      </c>
      <c r="AR98" s="213">
        <f>INDEX($A$94:$H$106,MATCH($L98,$B$94:$B$106,0),MATCH($AO$93,$A$94:$H$94,0))*고양시_Modal_split!F$5 * 0.01</f>
        <v>24.667125359176286</v>
      </c>
      <c r="AS98" s="213">
        <f>INDEX($A$94:$H$106,MATCH($L98,$B$94:$B$106,0),MATCH($AO$93,$A$94:$H$94,0))*고양시_Modal_split!G$5 * 0.01</f>
        <v>7.6350626111736108</v>
      </c>
      <c r="AT98" s="213">
        <f>INDEX($A$94:$H$106,MATCH($L98,$B$94:$B$106,0),MATCH($AO$93,$A$94:$H$94,0))*고양시_Modal_split!H$5 * 0.01</f>
        <v>0.82223751197254258</v>
      </c>
      <c r="AU98" s="213">
        <f>INDEX($A$94:$H$106,MATCH($L98,$B$94:$B$106,0),MATCH($AO$93,$A$94:$H$94,0))*고양시_Modal_split!I$5 * 0.01</f>
        <v>32.537112973770618</v>
      </c>
      <c r="AV98" s="213">
        <f>INDEX($A$94:$H$106,MATCH($L98,$B$94:$B$106,0),MATCH($AO$93,$A$94:$H$94,0))*고양시_Modal_split!J$5 * 0.01</f>
        <v>73.648988572397755</v>
      </c>
      <c r="AW98" s="213">
        <f>INDEX($A$94:$H$106,MATCH($L98,$B$94:$B$106,0),MATCH($AO$93,$A$94:$H$94,0))*고양시_Modal_split!K$5 * 0.01</f>
        <v>0.2349250034207265</v>
      </c>
      <c r="AX98" s="213">
        <f>INDEX($A$94:$H$106,MATCH($L98,$B$94:$B$106,0),MATCH($AO$93,$A$94:$H$94,0))*고양시_Modal_split!L$5 * 0.01</f>
        <v>29.952937936142625</v>
      </c>
      <c r="AY98" s="213">
        <f>INDEX($A$94:$H$106,MATCH($L98,$B$94:$B$106,0),MATCH($AO$93,$A$94:$H$94,0))*고양시_Modal_split!M$5 * 0.01</f>
        <v>7.8699876145943382</v>
      </c>
      <c r="AZ98" s="213">
        <f>INDEX($A$94:$H$106,MATCH($L98,$B$94:$B$106,0),MATCH($AO$93,$A$94:$H$94,0))*고양시_Modal_split!N$5 * 0.01</f>
        <v>1.996862529076175</v>
      </c>
      <c r="BA98" s="213">
        <f>INDEX($A$94:$H$106,MATCH($L98,$B$94:$B$106,0),MATCH($AO$93,$A$94:$H$94,0))*고양시_Modal_split!O$5 * 0.01</f>
        <v>18.089225263395942</v>
      </c>
      <c r="BB98" s="213">
        <f>INDEX($A$94:$H$106,MATCH($L98,$B$94:$B$106,0),MATCH($AO$93,$A$94:$H$94,0))*고양시_Modal_split!P$5 * 0.01</f>
        <v>1174.6250171036322</v>
      </c>
      <c r="BC98" s="213">
        <f>INDEX($A$94:$H$106,MATCH($L98,$B$94:$B$106,0),MATCH($BC$93,$A$94:$H$94,0))*고양시_Modal_split!C$6 * 0.01</f>
        <v>0</v>
      </c>
      <c r="BD98" s="207">
        <f>INDEX($A$94:$H$106,MATCH($L98,$B$94:$B$106,0),MATCH($BC$93,$A$94:$H$94,0))*고양시_Modal_split!D$6 * 0.01</f>
        <v>1.5286123258200917</v>
      </c>
      <c r="BE98" s="207">
        <f>INDEX($A$94:$H$106,MATCH($L98,$B$94:$B$106,0),MATCH($BC$93,$A$94:$H$94,0))*고양시_Modal_split!E$6 * 0.01</f>
        <v>7.9374870197154862E-3</v>
      </c>
      <c r="BF98" s="207">
        <f>INDEX($A$94:$H$106,MATCH($L98,$B$94:$B$106,0),MATCH($BC$93,$A$94:$H$94,0))*고양시_Modal_split!F$6 * 0.01</f>
        <v>2.2520312009425333E-2</v>
      </c>
      <c r="BG98" s="207">
        <f>INDEX($A$94:$H$106,MATCH($L98,$B$94:$B$106,0),MATCH($BC$93,$A$94:$H$94,0))*고양시_Modal_split!G$6 * 0.01</f>
        <v>0</v>
      </c>
      <c r="BH98" s="207">
        <f>INDEX($A$94:$H$106,MATCH($L98,$B$94:$B$106,0),MATCH($BC$93,$A$94:$H$94,0))*고양시_Modal_split!H$6 * 0.01</f>
        <v>9.8018735057416845E-2</v>
      </c>
      <c r="BI98" s="207">
        <f>INDEX($A$94:$H$106,MATCH($L98,$B$94:$B$106,0),MATCH($BC$93,$A$94:$H$94,0))*고양시_Modal_split!I$6 * 0.01</f>
        <v>6.5345823371611225E-2</v>
      </c>
      <c r="BJ98" s="207">
        <f>INDEX($A$94:$H$106,MATCH($L98,$B$94:$B$106,0),MATCH($BC$93,$A$94:$H$94,0))*고양시_Modal_split!J$6 * 0.01</f>
        <v>9.1188804366033729E-2</v>
      </c>
      <c r="BK98" s="207">
        <f>INDEX($A$94:$H$106,MATCH($L98,$B$94:$B$106,0),MATCH($BC$93,$A$94:$H$94,0))*고양시_Modal_split!K$6 * 0.01</f>
        <v>0</v>
      </c>
      <c r="BL98" s="207">
        <f>INDEX($A$94:$H$106,MATCH($L98,$B$94:$B$106,0),MATCH($BC$93,$A$94:$H$94,0))*고양시_Modal_split!L$6 * 0.01</f>
        <v>1.4029046825543652E-2</v>
      </c>
      <c r="BM98" s="207">
        <f>INDEX($A$94:$H$106,MATCH($L98,$B$94:$B$106,0),MATCH($BC$93,$A$94:$H$94,0))*고양시_Modal_split!M$6 * 0.01</f>
        <v>1.6797937646374637E-2</v>
      </c>
      <c r="BN98" s="207">
        <f>INDEX($A$94:$H$106,MATCH($L98,$B$94:$B$106,0),MATCH($BC$93,$A$94:$H$94,0))*고양시_Modal_split!N$6 * 0.01</f>
        <v>0</v>
      </c>
      <c r="BO98" s="207">
        <f>INDEX($A$94:$H$106,MATCH($L98,$B$94:$B$106,0),MATCH($BC$93,$A$94:$H$94,0))*고양시_Modal_split!O$6 * 0.01</f>
        <v>1.4767417711098582E-3</v>
      </c>
      <c r="BP98" s="214">
        <f>INDEX($A$94:$H$106,MATCH($L98,$B$94:$B$106,0),MATCH($BC$93,$A$94:$H$94,0))*고양시_Modal_split!P$6 * 0.01</f>
        <v>1.8459272138873226</v>
      </c>
      <c r="BQ98" s="213">
        <f>INDEX($A$94:$H$106,MATCH($L98,$B$94:$B$106,0),MATCH($BQ$93,$A$94:$H$94,0))*고양시_Modal_split!C$7 * 0.01</f>
        <v>0</v>
      </c>
      <c r="BR98" s="213">
        <f>INDEX($A$94:$H$106,MATCH($L98,$B$94:$B$106,0),MATCH($BQ$93,$A$94:$H$94,0))*고양시_Modal_split!D$7 * 0.01</f>
        <v>4.2733625207539054</v>
      </c>
      <c r="BS98" s="213">
        <f>INDEX($A$94:$H$106,MATCH($L98,$B$94:$B$106,0),MATCH($BQ$93,$A$94:$H$94,0))*고양시_Modal_split!E$7 * 0.01</f>
        <v>0.20850773395976135</v>
      </c>
      <c r="BT98" s="213">
        <f>INDEX($A$94:$H$106,MATCH($L98,$B$94:$B$106,0),MATCH($BQ$93,$A$94:$H$94,0))*고양시_Modal_split!F$7 * 0.01</f>
        <v>6.973502808018775E-2</v>
      </c>
      <c r="BU98" s="213">
        <f>INDEX($A$94:$H$106,MATCH($L98,$B$94:$B$106,0),MATCH($BQ$93,$A$94:$H$94,0))*고양시_Modal_split!G$7 * 0.01</f>
        <v>2.928871179367885E-2</v>
      </c>
      <c r="BV98" s="213">
        <f>INDEX($A$94:$H$106,MATCH($L98,$B$94:$B$106,0),MATCH($BQ$93,$A$94:$H$94,0))*고양시_Modal_split!H$7 * 0.01</f>
        <v>0.38981880696824944</v>
      </c>
      <c r="BW98" s="213">
        <f>INDEX($A$94:$H$106,MATCH($L98,$B$94:$B$106,0),MATCH($BQ$93,$A$94:$H$94,0))*고양시_Modal_split!I$7 * 0.01</f>
        <v>1.3019529742571052</v>
      </c>
      <c r="BX98" s="213">
        <f>INDEX($A$94:$H$106,MATCH($L98,$B$94:$B$106,0),MATCH($BQ$93,$A$94:$H$94,0))*고양시_Modal_split!J$7 * 0.01</f>
        <v>1.3947005616037551E-3</v>
      </c>
      <c r="BY98" s="213">
        <f>INDEX($A$94:$H$106,MATCH($L98,$B$94:$B$106,0),MATCH($BQ$93,$A$94:$H$94,0))*고양시_Modal_split!K$7 * 0.01</f>
        <v>0.53695971621744565</v>
      </c>
      <c r="BZ98" s="213">
        <f>INDEX($A$94:$H$106,MATCH($L98,$B$94:$B$106,0),MATCH($BQ$93,$A$94:$H$94,0))*고양시_Modal_split!L$7 * 0.01</f>
        <v>4.8814519656131417E-3</v>
      </c>
      <c r="CA98" s="213">
        <f>INDEX($A$94:$H$106,MATCH($L98,$B$94:$B$106,0),MATCH($BQ$93,$A$94:$H$94,0))*고양시_Modal_split!M$7 * 0.01</f>
        <v>0.13040450250995109</v>
      </c>
      <c r="CB98" s="213">
        <f>INDEX($A$94:$H$106,MATCH($L98,$B$94:$B$106,0),MATCH($BQ$93,$A$94:$H$94,0))*고양시_Modal_split!N$7 * 0.01</f>
        <v>2.7196660951273217E-2</v>
      </c>
      <c r="CC98" s="213">
        <f>INDEX($A$94:$H$106,MATCH($L98,$B$94:$B$106,0),MATCH($BQ$93,$A$94:$H$94,0))*고양시_Modal_split!O$7 * 0.01</f>
        <v>0</v>
      </c>
      <c r="CD98" s="213">
        <f>INDEX($A$94:$H$106,MATCH($L98,$B$94:$B$106,0),MATCH($BQ$93,$A$94:$H$94,0))*고양시_Modal_split!P$7 * 0.01</f>
        <v>6.9735028080187753</v>
      </c>
      <c r="CE98" s="218">
        <f t="shared" si="59"/>
        <v>6241.3488822584177</v>
      </c>
      <c r="CF98" s="208">
        <f t="shared" si="40"/>
        <v>8763.6077267266901</v>
      </c>
      <c r="CG98" s="208">
        <f t="shared" si="41"/>
        <v>1867.8392723694735</v>
      </c>
      <c r="CH98" s="208">
        <f t="shared" si="42"/>
        <v>478.71283666318834</v>
      </c>
      <c r="CI98" s="208">
        <f t="shared" si="43"/>
        <v>2431.3663319303746</v>
      </c>
      <c r="CJ98" s="208">
        <f t="shared" si="44"/>
        <v>1.5929941649800057</v>
      </c>
      <c r="CK98" s="208">
        <f t="shared" si="45"/>
        <v>825.10105783884308</v>
      </c>
      <c r="CL98" s="208">
        <f t="shared" si="46"/>
        <v>1899.3403279289944</v>
      </c>
      <c r="CM98" s="208">
        <f t="shared" si="47"/>
        <v>5.0156713843651248</v>
      </c>
      <c r="CN98" s="208">
        <f t="shared" si="48"/>
        <v>1061.3785105982786</v>
      </c>
      <c r="CO98" s="208">
        <f t="shared" si="49"/>
        <v>151.70974318598658</v>
      </c>
      <c r="CP98" s="208">
        <f t="shared" si="50"/>
        <v>516.73912186198947</v>
      </c>
      <c r="CQ98" s="208">
        <f t="shared" si="51"/>
        <v>244.31794251768562</v>
      </c>
      <c r="CR98" s="219">
        <f t="shared" si="52"/>
        <v>24488.070419429267</v>
      </c>
      <c r="CS98" s="225">
        <f t="shared" si="60"/>
        <v>0</v>
      </c>
      <c r="CV98" s="265"/>
      <c r="CW98" s="266" t="s">
        <v>15</v>
      </c>
      <c r="CX98" s="267">
        <f>INDEX($M$93:$Z$106,MATCH($CW98,$L$93:$L$106,0),MATCH(CX$94,$M$94:$Z$94,0))/INDEX(고양시_재차인원!$D$4:$H$35,MATCH("고양시",고양시_재차인원!$B$4:$B$35,0),MATCH('A.일산테크노밸리(859991)_수정'!$CX$93,고양시_재차인원!$D$4:$H$4,0))</f>
        <v>1188.0076597744558</v>
      </c>
      <c r="CY98" s="267">
        <f>INDEX($M$93:$Z$106,MATCH($CW98,$L$93:$L$106,0),MATCH(CY$94,$M$94:$Z$94,0))/INDEX(고양시_재차인원!$K$4:$O$20,MATCH("경기도",고양시_재차인원!$K$4:$K$20,0),MATCH('A.일산테크노밸리(859991)_수정'!CY$94,고양시_재차인원!$K$4:$O$4,0))</f>
        <v>9.8269923925598072E-3</v>
      </c>
      <c r="CZ98" s="267">
        <f>INDEX($M$93:$Z$106,MATCH($CW98,$L$93:$L$106,0),MATCH(CZ$94,$M$94:$Z$94,0))/INDEX(고양시_재차인원!$K$4:$O$20,MATCH("경기도",고양시_재차인원!$K$4:$K$20,0),MATCH('A.일산테크노밸리(859991)_수정'!CZ$94,고양시_재차인원!$K$4:$O$4,0))</f>
        <v>2.7319038851316262</v>
      </c>
      <c r="DA98" s="267">
        <f>INDEX($M$93:$Z$106,MATCH($CW98,$L$93:$L$106,0),MATCH(DA$94,$M$94:$Z$94,0))/INDEX(고양시_재차인원!$K$4:$O$20,MATCH("경기도",고양시_재차인원!$K$4:$K$20,0),MATCH('A.일산테크노밸리(859991)_수정'!DA$94,고양시_재차인원!$K$4:$O$4,0))</f>
        <v>56.961047677668432</v>
      </c>
      <c r="DB98" s="268">
        <f>INDEX($AA$93:$AN$106,MATCH($CW98,$L$93:$L$106,0),MATCH(DB$94,$AA$94:$AN$94,0))/INDEX(고양시_재차인원!$D$4:$H$35,MATCH("고양시",고양시_재차인원!$B$4:$B$35,0),MATCH('A.일산테크노밸리(859991)_수정'!$DB$93,고양시_재차인원!$D$4:$H$4,0))</f>
        <v>4657.0723123398466</v>
      </c>
      <c r="DC98" s="267">
        <f>INDEX($AA$93:$AN$106,MATCH($CW98,$L$93:$L$106,0),MATCH(DC$94,$AA$94:$AN$94,0))/INDEX(고양시_재차인원!$K$4:$O$20,MATCH("경기도",고양시_재차인원!$K$4:$K$20,0),MATCH('A.일산테크노밸리(859991)_수정'!DC$94,고양시_재차인원!$K$4:$O$4,0))</f>
        <v>0</v>
      </c>
      <c r="DD98" s="267">
        <f>INDEX($AA$93:$AN$106,MATCH($CW98,$L$93:$L$106,0),MATCH(DD$94,$AA$94:$AN$94,0))/INDEX(고양시_재차인원!$K$4:$O$20,MATCH("경기도",고양시_재차인원!$K$4:$K$20,0),MATCH('A.일산테크노밸리(859991)_수정'!DD$94,고양시_재차인원!$K$4:$O$4,0))</f>
        <v>24.749744119989728</v>
      </c>
      <c r="DE98" s="267">
        <f>INDEX($AA$93:$AN$106,MATCH($CW98,$L$93:$L$106,0),MATCH(DE$94,$AA$94:$AN$94,0))/INDEX(고양시_재차인원!$K$4:$O$20,MATCH("경기도",고양시_재차인원!$K$4:$K$20,0),MATCH('A.일산테크노밸리(859991)_수정'!DE$94,고양시_재차인원!$K$4:$O$4,0))</f>
        <v>630.64339376456144</v>
      </c>
      <c r="DF98" s="268">
        <f>INDEX($AO$93:$BB$106,MATCH($CW98,$L$93:$L$106,0),MATCH(DF$94,$AO$94:$BB$94,0))/INDEX(고양시_재차인원!$D$4:$H$35,MATCH("고양시",고양시_재차인원!$B$4:$B$35,0),MATCH('A.일산테크노밸리(859991)_수정'!$DF$93,고양시_재차인원!$D$4:$H$4,0))</f>
        <v>662.12708656426298</v>
      </c>
      <c r="DG98" s="267">
        <f>INDEX($AO$93:$BB$106,MATCH($CW98,$L$93:$L$106,0),MATCH(DG$94,$AO$94:$BB$94,0))/INDEX(고양시_재차인원!$K$4:$O$20,MATCH("경기도",고양시_재차인원!$K$4:$K$20,0),MATCH('A.일산테크노밸리(859991)_수정'!DG$94,고양시_재차인원!$K$4:$O$4,0))</f>
        <v>2.8559830217872267E-2</v>
      </c>
      <c r="DH98" s="267">
        <f>INDEX($AO$93:$BB$106,MATCH($CW98,$L$93:$L$106,0),MATCH(DH$94,$AO$94:$BB$94,0))/INDEX(고양시_재차인원!$K$4:$O$20,MATCH("경기도",고양시_재차인원!$K$4:$K$20,0),MATCH('A.일산테크노밸리(859991)_수정'!DH$94,고양시_재차인원!$K$4:$O$4,0))</f>
        <v>1.1301532814786599</v>
      </c>
      <c r="DI98" s="267">
        <f>INDEX($AO$93:$BB$106,MATCH($CW98,$L$93:$L$106,0),MATCH(DI$94,$AO$94:$BB$94,0))/INDEX(고양시_재차인원!$K$4:$O$20,MATCH("경기도",고양시_재차인원!$K$4:$K$20,0),MATCH('A.일산테크노밸리(859991)_수정'!DI$94,고양시_재차인원!$K$4:$O$4,0))</f>
        <v>19.96862529076175</v>
      </c>
      <c r="DJ98" s="268">
        <f>INDEX($BC$93:$BP$106,MATCH($CW98,$L$93:$L$106,0),MATCH(DJ$94,$BC$94:$BP$94,0))/INDEX(고양시_재차인원!$D$4:$H$35,MATCH("고양시",고양시_재차인원!$B$4:$B$35,0),MATCH('A.일산테크노밸리(859991)_수정'!$DJ$93,고양시_재차인원!$D$4:$H$4,0))</f>
        <v>1.1239796513383027</v>
      </c>
      <c r="DK98" s="267">
        <f>INDEX($BC$93:$BP$106,MATCH($CW98,$L$93:$L$106,0),MATCH(DK$94,$BC$94:$BP$94,0))/INDEX(고양시_재차인원!$K$4:$O$20,MATCH("경기도",고양시_재차인원!$K$4:$K$20,0),MATCH('A.일산테크노밸리(859991)_수정'!DK$94,고양시_재차인원!$K$4:$O$4,0))</f>
        <v>3.4046104570134368E-3</v>
      </c>
      <c r="DL98" s="267">
        <f>INDEX($BC$93:$BP$106,MATCH($CW98,$L$93:$L$106,0),MATCH(DL$94,$BC$94:$BP$94,0))/INDEX(고양시_재차인원!$K$4:$O$20,MATCH("경기도",고양시_재차인원!$K$4:$K$20,0),MATCH('A.일산테크노밸리(859991)_수정'!DL$94,고양시_재차인원!$K$4:$O$4,0))</f>
        <v>2.2697403046756243E-3</v>
      </c>
      <c r="DM98" s="267">
        <f>INDEX($BC$93:$BP$106,MATCH($CW98,$L$93:$L$106,0),MATCH(DM$94,$BC$94:$BP$94,0))/INDEX(고양시_재차인원!$K$4:$O$20,MATCH("경기도",고양시_재차인원!$K$4:$K$20,0),MATCH('A.일산테크노밸리(859991)_수정'!DM$94,고양시_재차인원!$K$4:$O$4,0))</f>
        <v>9.3526978836957677E-3</v>
      </c>
      <c r="DN98" s="268">
        <f>INDEX($BQ$93:$CD$106,MATCH($CW98,$L$93:$L$106,0),MATCH(DN$94,$BQ$94:$CD$94,0))/INDEX(고양시_재차인원!$D$4:$H$35,MATCH("고양시",고양시_재차인원!$B$4:$B$35,0),MATCH('A.일산테크노밸리(859991)_수정'!$DN$93,고양시_재차인원!$D$4:$H$4,0))</f>
        <v>3.3915575561538933</v>
      </c>
      <c r="DO98" s="267">
        <f>INDEX($BQ$93:$CD$106,MATCH($CW98,$L$93:$L$106,0),MATCH(DO$94,$BQ$94:$CD$94,0))/INDEX(고양시_재차인원!$K$4:$O$20,MATCH("경기도",고양시_재차인원!$K$4:$K$20,0),MATCH('A.일산테크노밸리(859991)_수정'!DO$94,고양시_재차인원!$K$4:$O$4,0))</f>
        <v>1.3540076657459169E-2</v>
      </c>
      <c r="DP98" s="267">
        <f>INDEX($BQ$93:$CD$106,MATCH($CW98,$L$93:$L$106,0),MATCH(DP$94,$BQ$94:$CD$94,0))/INDEX(고양시_재차인원!$K$4:$O$20,MATCH("경기도",고양시_재차인원!$K$4:$K$20,0),MATCH('A.일산테크노밸리(859991)_수정'!DP$94,고양시_재차인원!$K$4:$O$4,0))</f>
        <v>4.5222402718204421E-2</v>
      </c>
      <c r="DQ98" s="267">
        <f>INDEX($BQ$93:$CD$106,MATCH($CW98,$L$93:$L$106,0),MATCH(DQ$94,$BQ$94:$CD$94,0))/INDEX(고양시_재차인원!$K$4:$O$20,MATCH("경기도",고양시_재차인원!$K$4:$K$20,0),MATCH('A.일산테크노밸리(859991)_수정'!DQ$94,고양시_재차인원!$K$4:$O$4,0))</f>
        <v>3.254301310408761E-3</v>
      </c>
      <c r="DR98" s="269">
        <f t="shared" si="61"/>
        <v>6511.7225958860572</v>
      </c>
      <c r="DS98" s="270">
        <f t="shared" si="53"/>
        <v>5.5331509724904679E-2</v>
      </c>
      <c r="DT98" s="270">
        <f t="shared" si="54"/>
        <v>28.659293429622892</v>
      </c>
      <c r="DU98" s="270">
        <f t="shared" si="55"/>
        <v>707.58567373218591</v>
      </c>
      <c r="DW98" s="278"/>
      <c r="DX98" s="278" t="s">
        <v>594</v>
      </c>
      <c r="DY98" s="281">
        <f t="shared" si="62"/>
        <v>7219.3082696182428</v>
      </c>
      <c r="DZ98" s="281">
        <f t="shared" si="63"/>
        <v>28.714624939347797</v>
      </c>
      <c r="EC98" s="412" t="s">
        <v>14</v>
      </c>
      <c r="ED98" s="412" t="s">
        <v>79</v>
      </c>
      <c r="EE98" s="412">
        <v>7192.9411</v>
      </c>
      <c r="EF98" s="412">
        <v>0.56870722672698226</v>
      </c>
      <c r="EG98" s="413">
        <v>859005</v>
      </c>
      <c r="EH98" s="414">
        <f t="shared" si="56"/>
        <v>141.35703870193257</v>
      </c>
      <c r="EI98" s="415">
        <f t="shared" si="57"/>
        <v>0.56224422025927778</v>
      </c>
      <c r="EJ98" s="402">
        <v>0</v>
      </c>
      <c r="EM98" s="278" t="s">
        <v>14</v>
      </c>
      <c r="EN98" s="278" t="s">
        <v>79</v>
      </c>
      <c r="EO98" s="278">
        <v>7192.9411</v>
      </c>
      <c r="EP98" s="278">
        <v>0.56870722672698226</v>
      </c>
      <c r="EQ98" s="289">
        <v>859005</v>
      </c>
      <c r="ER98" s="290">
        <f t="shared" si="38"/>
        <v>141.35703870193257</v>
      </c>
      <c r="ES98" s="291">
        <f t="shared" si="39"/>
        <v>0.56224422025927778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7" customHeight="1">
      <c r="A99" s="205"/>
      <c r="B99" s="205" t="s">
        <v>16</v>
      </c>
      <c r="C99" s="400">
        <f>'A.일산테크노밸리(859991)_수정'!$P32*KTDB_TripDistribution_2050!T$12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306.64932082834116</v>
      </c>
      <c r="D99" s="400">
        <f>'A.일산테크노밸리(859991)_수정'!$P32*KTDB_TripDistribution_2050!U$12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2219.2838696747417</v>
      </c>
      <c r="E99" s="400">
        <f>'A.일산테크노밸리(859991)_수정'!$P32*KTDB_TripDistribution_2050!V$12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127.31482241437652</v>
      </c>
      <c r="F99" s="400">
        <f>'A.일산테크노밸리(859991)_수정'!$P32*KTDB_TripDistribution_2050!W$12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0.20007567692149286</v>
      </c>
      <c r="G99" s="400">
        <f>'A.일산테크노밸리(859991)_수정'!$P32*KTDB_TripDistribution_2050!X$12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0.75584144614786175</v>
      </c>
      <c r="H99" s="400">
        <f>'A.일산테크노밸리(859991)_수정'!$P32*KTDB_TripDistribution_2050!Y$12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2654.203930040529</v>
      </c>
      <c r="J99" s="230">
        <f t="shared" si="58"/>
        <v>2654.203930040529</v>
      </c>
      <c r="K99" s="206"/>
      <c r="L99" s="209" t="s">
        <v>16</v>
      </c>
      <c r="M99" s="213">
        <f>INDEX($A$94:$H$106,MATCH($L99,$B$94:$B$106,0),MATCH($M$93,$A$94:$H$94,0))*고양시_Modal_split!C$3 * 0.01</f>
        <v>0.85861809831935521</v>
      </c>
      <c r="N99" s="213">
        <f>INDEX($A$94:$H$106,MATCH($L99,$B$94:$B$106,0),MATCH($M$93,$A$94:$H$94,0))*고양시_Modal_split!D$3 * 0.01</f>
        <v>144.21717558556887</v>
      </c>
      <c r="O99" s="213">
        <f>INDEX($A$94:$H$106,MATCH($L99,$B$94:$B$106,0),MATCH($M$93,$A$94:$H$94,0))*고양시_Modal_split!E$3 * 0.01</f>
        <v>17.44834635513261</v>
      </c>
      <c r="P99" s="213">
        <f>INDEX($A$94:$H$106,MATCH($L99,$B$94:$B$106,0),MATCH($M$93,$A$94:$H$94,0))*고양시_Modal_split!F$3 * 0.01</f>
        <v>28.119742719958886</v>
      </c>
      <c r="Q99" s="213">
        <f>INDEX($A$94:$H$106,MATCH($L99,$B$94:$B$106,0),MATCH($M$93,$A$94:$H$94,0))*고양시_Modal_split!G$3 * 0.01</f>
        <v>2.8211737516207389</v>
      </c>
      <c r="R99" s="213">
        <f>INDEX($A$94:$H$106,MATCH($L99,$B$94:$B$106,0),MATCH($M$93,$A$94:$H$94,0))*고양시_Modal_split!H$3 * 0.01</f>
        <v>3.0664932082834117E-2</v>
      </c>
      <c r="S99" s="213">
        <f>INDEX($A$94:$H$106,MATCH($L99,$B$94:$B$106,0),MATCH($M$93,$A$94:$H$94,0))*고양시_Modal_split!I$3 * 0.01</f>
        <v>8.5248511190278844</v>
      </c>
      <c r="T99" s="213">
        <f>INDEX($A$94:$H$106,MATCH($L99,$B$94:$B$106,0),MATCH($M$93,$A$94:$H$94,0))*고양시_Modal_split!J$3 * 0.01</f>
        <v>93.344053260147049</v>
      </c>
      <c r="U99" s="213">
        <f>INDEX($A$94:$H$106,MATCH($L99,$B$94:$B$106,0),MATCH($M$93,$A$94:$H$94,0))*고양시_Modal_split!K$3 * 0.01</f>
        <v>0.45997398124251171</v>
      </c>
      <c r="V99" s="213">
        <f>INDEX($A$94:$H$106,MATCH($L99,$B$94:$B$106,0),MATCH($M$93,$A$94:$H$94,0))*고양시_Modal_split!L$3 * 0.01</f>
        <v>9.2608094890159034</v>
      </c>
      <c r="W99" s="213">
        <f>INDEX($A$94:$H$106,MATCH($L99,$B$94:$B$106,0),MATCH($M$93,$A$94:$H$94,0))*고양시_Modal_split!M$3 * 0.01</f>
        <v>0.70529343790518473</v>
      </c>
      <c r="X99" s="213">
        <f>INDEX($A$94:$H$106,MATCH($L99,$B$94:$B$106,0),MATCH($M$93,$A$94:$H$94,0))*고양시_Modal_split!N$3 * 0.01</f>
        <v>0.30664932082834118</v>
      </c>
      <c r="Y99" s="213">
        <f>INDEX($A$94:$H$106,MATCH($L99,$B$94:$B$106,0),MATCH($M$93,$A$94:$H$94,0))*고양시_Modal_split!O$3 * 0.01</f>
        <v>0.55196877749101403</v>
      </c>
      <c r="Z99" s="213">
        <f>INDEX($A$94:$H$106,MATCH($L99,$B$94:$B$106,0),MATCH($M$93,$A$94:$H$94,0))*고양시_Modal_split!P$3 * 0.01</f>
        <v>306.64932082834116</v>
      </c>
      <c r="AA99" s="213">
        <f>INDEX($A$94:$H$106,MATCH($L99,$B$94:$B$106,0),MATCH($AA$93,$A$94:$H$94,0))*고양시_Modal_split!C$4 * 0.01</f>
        <v>675.55000992899136</v>
      </c>
      <c r="AB99" s="213">
        <f>INDEX($A$94:$H$106,MATCH($L99,$B$94:$B$106,0),MATCH($AA$93,$A$94:$H$94,0))*고양시_Modal_split!D$4 * 0.01</f>
        <v>711.7243370046898</v>
      </c>
      <c r="AC99" s="213">
        <f>INDEX($A$94:$H$106,MATCH($L99,$B$94:$B$106,0),MATCH($AA$93,$A$94:$H$94,0))*고양시_Modal_split!E$4 * 0.01</f>
        <v>172.43835667372744</v>
      </c>
      <c r="AD99" s="213">
        <f>INDEX($A$94:$H$106,MATCH($L99,$B$94:$B$106,0),MATCH($AA$93,$A$94:$H$94,0))*고양시_Modal_split!F$4 * 0.01</f>
        <v>21.083196761910045</v>
      </c>
      <c r="AE99" s="213">
        <f>INDEX($A$94:$H$106,MATCH($L99,$B$94:$B$106,0),MATCH($AA$93,$A$94:$H$94,0))*고양시_Modal_split!G$4 * 0.01</f>
        <v>259.87814113891227</v>
      </c>
      <c r="AF99" s="213">
        <f>INDEX($A$94:$H$106,MATCH($L99,$B$94:$B$106,0),MATCH($AA$93,$A$94:$H$94,0))*고양시_Modal_split!H$4 * 0.01</f>
        <v>0</v>
      </c>
      <c r="AG99" s="213">
        <f>INDEX($A$94:$H$106,MATCH($L99,$B$94:$B$106,0),MATCH($AA$93,$A$94:$H$94,0))*고양시_Modal_split!I$4 * 0.01</f>
        <v>77.231078664681007</v>
      </c>
      <c r="AH99" s="213">
        <f>INDEX($A$94:$H$106,MATCH($L99,$B$94:$B$106,0),MATCH($AA$93,$A$94:$H$94,0))*고양시_Modal_split!J$4 * 0.01</f>
        <v>104.52827026168033</v>
      </c>
      <c r="AI99" s="213">
        <f>INDEX($A$94:$H$106,MATCH($L99,$B$94:$B$106,0),MATCH($AA$93,$A$94:$H$94,0))*고양시_Modal_split!K$4 * 0.01</f>
        <v>0</v>
      </c>
      <c r="AJ99" s="213">
        <f>INDEX($A$94:$H$106,MATCH($L99,$B$94:$B$106,0),MATCH($AA$93,$A$94:$H$94,0))*고양시_Modal_split!L$4 * 0.01</f>
        <v>102.53091477897307</v>
      </c>
      <c r="AK99" s="213">
        <f>INDEX($A$94:$H$106,MATCH($L99,$B$94:$B$106,0),MATCH($AA$93,$A$94:$H$94,0))*고양시_Modal_split!M$4 * 0.01</f>
        <v>14.86920192682077</v>
      </c>
      <c r="AL99" s="213">
        <f>INDEX($A$94:$H$106,MATCH($L99,$B$94:$B$106,0),MATCH($AA$93,$A$94:$H$94,0))*고양시_Modal_split!N$4 * 0.01</f>
        <v>55.482096741868546</v>
      </c>
      <c r="AM99" s="213">
        <f>INDEX($A$94:$H$106,MATCH($L99,$B$94:$B$106,0),MATCH($AA$93,$A$94:$H$94,0))*고양시_Modal_split!O$4 * 0.01</f>
        <v>23.968265792487216</v>
      </c>
      <c r="AN99" s="213">
        <f>INDEX($A$94:$H$106,MATCH($L99,$B$94:$B$106,0),MATCH($AA$93,$A$94:$H$94,0))*고양시_Modal_split!P$4 * 0.01</f>
        <v>2219.2838696747417</v>
      </c>
      <c r="AO99" s="213">
        <f>INDEX($A$94:$H$106,MATCH($L99,$B$94:$B$106,0),MATCH($AO$93,$A$94:$H$94,0))*고양시_Modal_split!C$5 * 0.01</f>
        <v>7.6388893448625914E-2</v>
      </c>
      <c r="AP99" s="213">
        <f>INDEX($A$94:$H$106,MATCH($L99,$B$94:$B$106,0),MATCH($AO$93,$A$94:$H$94,0))*고양시_Modal_split!D$5 * 0.01</f>
        <v>93.296301865255117</v>
      </c>
      <c r="AQ99" s="213">
        <f>INDEX($A$94:$H$106,MATCH($L99,$B$94:$B$106,0),MATCH($AO$93,$A$94:$H$94,0))*고양시_Modal_split!E$5 * 0.01</f>
        <v>12.540510007816088</v>
      </c>
      <c r="AR99" s="213">
        <f>INDEX($A$94:$H$106,MATCH($L99,$B$94:$B$106,0),MATCH($AO$93,$A$94:$H$94,0))*고양시_Modal_split!F$5 * 0.01</f>
        <v>2.6736112707019073</v>
      </c>
      <c r="AS99" s="213">
        <f>INDEX($A$94:$H$106,MATCH($L99,$B$94:$B$106,0),MATCH($AO$93,$A$94:$H$94,0))*고양시_Modal_split!G$5 * 0.01</f>
        <v>0.82754634569344743</v>
      </c>
      <c r="AT99" s="213">
        <f>INDEX($A$94:$H$106,MATCH($L99,$B$94:$B$106,0),MATCH($AO$93,$A$94:$H$94,0))*고양시_Modal_split!H$5 * 0.01</f>
        <v>8.9120375690063564E-2</v>
      </c>
      <c r="AU99" s="213">
        <f>INDEX($A$94:$H$106,MATCH($L99,$B$94:$B$106,0),MATCH($AO$93,$A$94:$H$94,0))*고양시_Modal_split!I$5 * 0.01</f>
        <v>3.5266205808782298</v>
      </c>
      <c r="AV99" s="213">
        <f>INDEX($A$94:$H$106,MATCH($L99,$B$94:$B$106,0),MATCH($AO$93,$A$94:$H$94,0))*고양시_Modal_split!J$5 * 0.01</f>
        <v>7.9826393653814085</v>
      </c>
      <c r="AW99" s="213">
        <f>INDEX($A$94:$H$106,MATCH($L99,$B$94:$B$106,0),MATCH($AO$93,$A$94:$H$94,0))*고양시_Modal_split!K$5 * 0.01</f>
        <v>2.5462964482875307E-2</v>
      </c>
      <c r="AX99" s="213">
        <f>INDEX($A$94:$H$106,MATCH($L99,$B$94:$B$106,0),MATCH($AO$93,$A$94:$H$94,0))*고양시_Modal_split!L$5 * 0.01</f>
        <v>3.2465279715666009</v>
      </c>
      <c r="AY99" s="213">
        <f>INDEX($A$94:$H$106,MATCH($L99,$B$94:$B$106,0),MATCH($AO$93,$A$94:$H$94,0))*고양시_Modal_split!M$5 * 0.01</f>
        <v>0.85300931017632287</v>
      </c>
      <c r="AZ99" s="213">
        <f>INDEX($A$94:$H$106,MATCH($L99,$B$94:$B$106,0),MATCH($AO$93,$A$94:$H$94,0))*고양시_Modal_split!N$5 * 0.01</f>
        <v>0.21643519810444009</v>
      </c>
      <c r="BA99" s="213">
        <f>INDEX($A$94:$H$106,MATCH($L99,$B$94:$B$106,0),MATCH($AO$93,$A$94:$H$94,0))*고양시_Modal_split!O$5 * 0.01</f>
        <v>1.9606482651813986</v>
      </c>
      <c r="BB99" s="213">
        <f>INDEX($A$94:$H$106,MATCH($L99,$B$94:$B$106,0),MATCH($AO$93,$A$94:$H$94,0))*고양시_Modal_split!P$5 * 0.01</f>
        <v>127.31482241437651</v>
      </c>
      <c r="BC99" s="213">
        <f>INDEX($A$94:$H$106,MATCH($L99,$B$94:$B$106,0),MATCH($BC$93,$A$94:$H$94,0))*고양시_Modal_split!C$6 * 0.01</f>
        <v>0</v>
      </c>
      <c r="BD99" s="207">
        <f>INDEX($A$94:$H$106,MATCH($L99,$B$94:$B$106,0),MATCH($BC$93,$A$94:$H$94,0))*고양시_Modal_split!D$6 * 0.01</f>
        <v>0.1656826680586882</v>
      </c>
      <c r="BE99" s="207">
        <f>INDEX($A$94:$H$106,MATCH($L99,$B$94:$B$106,0),MATCH($BC$93,$A$94:$H$94,0))*고양시_Modal_split!E$6 * 0.01</f>
        <v>8.603254107624193E-4</v>
      </c>
      <c r="BF99" s="207">
        <f>INDEX($A$94:$H$106,MATCH($L99,$B$94:$B$106,0),MATCH($BC$93,$A$94:$H$94,0))*고양시_Modal_split!F$6 * 0.01</f>
        <v>2.4409232584422127E-3</v>
      </c>
      <c r="BG99" s="207">
        <f>INDEX($A$94:$H$106,MATCH($L99,$B$94:$B$106,0),MATCH($BC$93,$A$94:$H$94,0))*고양시_Modal_split!G$6 * 0.01</f>
        <v>0</v>
      </c>
      <c r="BH99" s="207">
        <f>INDEX($A$94:$H$106,MATCH($L99,$B$94:$B$106,0),MATCH($BC$93,$A$94:$H$94,0))*고양시_Modal_split!H$6 * 0.01</f>
        <v>1.0624018444531272E-2</v>
      </c>
      <c r="BI99" s="207">
        <f>INDEX($A$94:$H$106,MATCH($L99,$B$94:$B$106,0),MATCH($BC$93,$A$94:$H$94,0))*고양시_Modal_split!I$6 * 0.01</f>
        <v>7.0826789630208473E-3</v>
      </c>
      <c r="BJ99" s="207">
        <f>INDEX($A$94:$H$106,MATCH($L99,$B$94:$B$106,0),MATCH($BC$93,$A$94:$H$94,0))*고양시_Modal_split!J$6 * 0.01</f>
        <v>9.8837384399217462E-3</v>
      </c>
      <c r="BK99" s="207">
        <f>INDEX($A$94:$H$106,MATCH($L99,$B$94:$B$106,0),MATCH($BC$93,$A$94:$H$94,0))*고양시_Modal_split!K$6 * 0.01</f>
        <v>0</v>
      </c>
      <c r="BL99" s="207">
        <f>INDEX($A$94:$H$106,MATCH($L99,$B$94:$B$106,0),MATCH($BC$93,$A$94:$H$94,0))*고양시_Modal_split!L$6 * 0.01</f>
        <v>1.5205751446033459E-3</v>
      </c>
      <c r="BM99" s="207">
        <f>INDEX($A$94:$H$106,MATCH($L99,$B$94:$B$106,0),MATCH($BC$93,$A$94:$H$94,0))*고양시_Modal_split!M$6 * 0.01</f>
        <v>1.8206886599855851E-3</v>
      </c>
      <c r="BN99" s="207">
        <f>INDEX($A$94:$H$106,MATCH($L99,$B$94:$B$106,0),MATCH($BC$93,$A$94:$H$94,0))*고양시_Modal_split!N$6 * 0.01</f>
        <v>0</v>
      </c>
      <c r="BO99" s="207">
        <f>INDEX($A$94:$H$106,MATCH($L99,$B$94:$B$106,0),MATCH($BC$93,$A$94:$H$94,0))*고양시_Modal_split!O$6 * 0.01</f>
        <v>1.6006054153719427E-4</v>
      </c>
      <c r="BP99" s="214">
        <f>INDEX($A$94:$H$106,MATCH($L99,$B$94:$B$106,0),MATCH($BC$93,$A$94:$H$94,0))*고양시_Modal_split!P$6 * 0.01</f>
        <v>0.20007567692149286</v>
      </c>
      <c r="BQ99" s="213">
        <f>INDEX($A$94:$H$106,MATCH($L99,$B$94:$B$106,0),MATCH($BQ$93,$A$94:$H$94,0))*고양시_Modal_split!C$7 * 0.01</f>
        <v>0</v>
      </c>
      <c r="BR99" s="213">
        <f>INDEX($A$94:$H$106,MATCH($L99,$B$94:$B$106,0),MATCH($BQ$93,$A$94:$H$94,0))*고양시_Modal_split!D$7 * 0.01</f>
        <v>0.46317963819940972</v>
      </c>
      <c r="BS99" s="213">
        <f>INDEX($A$94:$H$106,MATCH($L99,$B$94:$B$106,0),MATCH($BQ$93,$A$94:$H$94,0))*고양시_Modal_split!E$7 * 0.01</f>
        <v>2.2599659239821067E-2</v>
      </c>
      <c r="BT99" s="213">
        <f>INDEX($A$94:$H$106,MATCH($L99,$B$94:$B$106,0),MATCH($BQ$93,$A$94:$H$94,0))*고양시_Modal_split!F$7 * 0.01</f>
        <v>7.5584144614786178E-3</v>
      </c>
      <c r="BU99" s="213">
        <f>INDEX($A$94:$H$106,MATCH($L99,$B$94:$B$106,0),MATCH($BQ$93,$A$94:$H$94,0))*고양시_Modal_split!G$7 * 0.01</f>
        <v>3.1745340738210193E-3</v>
      </c>
      <c r="BV99" s="213">
        <f>INDEX($A$94:$H$106,MATCH($L99,$B$94:$B$106,0),MATCH($BQ$93,$A$94:$H$94,0))*고양시_Modal_split!H$7 * 0.01</f>
        <v>4.2251536839665475E-2</v>
      </c>
      <c r="BW99" s="213">
        <f>INDEX($A$94:$H$106,MATCH($L99,$B$94:$B$106,0),MATCH($BQ$93,$A$94:$H$94,0))*고양시_Modal_split!I$7 * 0.01</f>
        <v>0.14111559799580581</v>
      </c>
      <c r="BX99" s="213">
        <f>INDEX($A$94:$H$106,MATCH($L99,$B$94:$B$106,0),MATCH($BQ$93,$A$94:$H$94,0))*고양시_Modal_split!J$7 * 0.01</f>
        <v>1.5116828922957237E-4</v>
      </c>
      <c r="BY99" s="213">
        <f>INDEX($A$94:$H$106,MATCH($L99,$B$94:$B$106,0),MATCH($BQ$93,$A$94:$H$94,0))*고양시_Modal_split!K$7 * 0.01</f>
        <v>5.8199791353385363E-2</v>
      </c>
      <c r="BZ99" s="213">
        <f>INDEX($A$94:$H$106,MATCH($L99,$B$94:$B$106,0),MATCH($BQ$93,$A$94:$H$94,0))*고양시_Modal_split!L$7 * 0.01</f>
        <v>5.2908901230350322E-4</v>
      </c>
      <c r="CA99" s="213">
        <f>INDEX($A$94:$H$106,MATCH($L99,$B$94:$B$106,0),MATCH($BQ$93,$A$94:$H$94,0))*고양시_Modal_split!M$7 * 0.01</f>
        <v>1.4134235042965015E-2</v>
      </c>
      <c r="CB99" s="213">
        <f>INDEX($A$94:$H$106,MATCH($L99,$B$94:$B$106,0),MATCH($BQ$93,$A$94:$H$94,0))*고양시_Modal_split!N$7 * 0.01</f>
        <v>2.9477816399766607E-3</v>
      </c>
      <c r="CC99" s="213">
        <f>INDEX($A$94:$H$106,MATCH($L99,$B$94:$B$106,0),MATCH($BQ$93,$A$94:$H$94,0))*고양시_Modal_split!O$7 * 0.01</f>
        <v>0</v>
      </c>
      <c r="CD99" s="213">
        <f>INDEX($A$94:$H$106,MATCH($L99,$B$94:$B$106,0),MATCH($BQ$93,$A$94:$H$94,0))*고양시_Modal_split!P$7 * 0.01</f>
        <v>0.75584144614786175</v>
      </c>
      <c r="CE99" s="218">
        <f t="shared" si="59"/>
        <v>676.48501692075934</v>
      </c>
      <c r="CF99" s="208">
        <f t="shared" si="40"/>
        <v>949.86667676177194</v>
      </c>
      <c r="CG99" s="208">
        <f t="shared" si="41"/>
        <v>202.45067302132674</v>
      </c>
      <c r="CH99" s="208">
        <f t="shared" si="42"/>
        <v>51.886550090290754</v>
      </c>
      <c r="CI99" s="208">
        <f t="shared" si="43"/>
        <v>263.53003577030029</v>
      </c>
      <c r="CJ99" s="208">
        <f t="shared" si="44"/>
        <v>0.17266086305709444</v>
      </c>
      <c r="CK99" s="208">
        <f t="shared" si="45"/>
        <v>89.430748641545946</v>
      </c>
      <c r="CL99" s="208">
        <f t="shared" si="46"/>
        <v>205.86499779393793</v>
      </c>
      <c r="CM99" s="208">
        <f t="shared" si="47"/>
        <v>0.54363673707877236</v>
      </c>
      <c r="CN99" s="208">
        <f t="shared" si="48"/>
        <v>115.04030190371249</v>
      </c>
      <c r="CO99" s="208">
        <f t="shared" si="49"/>
        <v>16.44345959860523</v>
      </c>
      <c r="CP99" s="208">
        <f t="shared" si="50"/>
        <v>56.008129042441304</v>
      </c>
      <c r="CQ99" s="208">
        <f t="shared" si="51"/>
        <v>26.481042895701162</v>
      </c>
      <c r="CR99" s="219">
        <f t="shared" si="52"/>
        <v>2654.203930040529</v>
      </c>
      <c r="CS99" s="225">
        <f t="shared" si="60"/>
        <v>0</v>
      </c>
      <c r="CV99" s="265"/>
      <c r="CW99" s="266" t="s">
        <v>16</v>
      </c>
      <c r="CX99" s="267">
        <f>INDEX($M$93:$Z$106,MATCH($CW99,$L$93:$L$106,0),MATCH(CX$94,$M$94:$Z$94,0))/INDEX(고양시_재차인원!$D$4:$H$35,MATCH("고양시",고양시_재차인원!$B$4:$B$35,0),MATCH('A.일산테크노밸리(859991)_수정'!$CX$93,고양시_재차인원!$D$4:$H$4,0))</f>
        <v>128.76533534425789</v>
      </c>
      <c r="CY99" s="267">
        <f>INDEX($M$93:$Z$106,MATCH($CW99,$L$93:$L$106,0),MATCH(CY$94,$M$94:$Z$94,0))/INDEX(고양시_재차인원!$K$4:$O$20,MATCH("경기도",고양시_재차인원!$K$4:$K$20,0),MATCH('A.일산테크노밸리(859991)_수정'!CY$94,고양시_재차인원!$K$4:$O$4,0))</f>
        <v>1.0651244210779479E-3</v>
      </c>
      <c r="CZ99" s="267">
        <f>INDEX($M$93:$Z$106,MATCH($CW99,$L$93:$L$106,0),MATCH(CZ$94,$M$94:$Z$94,0))/INDEX(고양시_재차인원!$K$4:$O$20,MATCH("경기도",고양시_재차인원!$K$4:$K$20,0),MATCH('A.일산테크노밸리(859991)_수정'!CZ$94,고양시_재차인원!$K$4:$O$4,0))</f>
        <v>0.29610458905966947</v>
      </c>
      <c r="DA99" s="267">
        <f>INDEX($M$93:$Z$106,MATCH($CW99,$L$93:$L$106,0),MATCH(DA$94,$M$94:$Z$94,0))/INDEX(고양시_재차인원!$K$4:$O$20,MATCH("경기도",고양시_재차인원!$K$4:$K$20,0),MATCH('A.일산테크노밸리(859991)_수정'!DA$94,고양시_재차인원!$K$4:$O$4,0))</f>
        <v>6.1738729926772686</v>
      </c>
      <c r="DB99" s="268">
        <f>INDEX($AA$93:$AN$106,MATCH($CW99,$L$93:$L$106,0),MATCH(DB$94,$AA$94:$AN$94,0))/INDEX(고양시_재차인원!$D$4:$H$35,MATCH("고양시",고양시_재차인원!$B$4:$B$35,0),MATCH('A.일산테크노밸리(859991)_수정'!$DB$93,고양시_재차인원!$D$4:$H$4,0))</f>
        <v>504.76903333665945</v>
      </c>
      <c r="DC99" s="267">
        <f>INDEX($AA$93:$AN$106,MATCH($CW99,$L$93:$L$106,0),MATCH(DC$94,$AA$94:$AN$94,0))/INDEX(고양시_재차인원!$K$4:$O$20,MATCH("경기도",고양시_재차인원!$K$4:$K$20,0),MATCH('A.일산테크노밸리(859991)_수정'!DC$94,고양시_재차인원!$K$4:$O$4,0))</f>
        <v>0</v>
      </c>
      <c r="DD99" s="267">
        <f>INDEX($AA$93:$AN$106,MATCH($CW99,$L$93:$L$106,0),MATCH(DD$94,$AA$94:$AN$94,0))/INDEX(고양시_재차인원!$K$4:$O$20,MATCH("경기도",고양시_재차인원!$K$4:$K$20,0),MATCH('A.일산테크노밸리(859991)_수정'!DD$94,고양시_재차인원!$K$4:$O$4,0))</f>
        <v>2.6825661224272666</v>
      </c>
      <c r="DE99" s="267">
        <f>INDEX($AA$93:$AN$106,MATCH($CW99,$L$93:$L$106,0),MATCH(DE$94,$AA$94:$AN$94,0))/INDEX(고양시_재차인원!$K$4:$O$20,MATCH("경기도",고양시_재차인원!$K$4:$K$20,0),MATCH('A.일산테크노밸리(859991)_수정'!DE$94,고양시_재차인원!$K$4:$O$4,0))</f>
        <v>68.353943185982047</v>
      </c>
      <c r="DF99" s="268">
        <f>INDEX($AO$93:$BB$106,MATCH($CW99,$L$93:$L$106,0),MATCH(DF$94,$AO$94:$BB$94,0))/INDEX(고양시_재차인원!$D$4:$H$35,MATCH("고양시",고양시_재차인원!$B$4:$B$35,0),MATCH('A.일산테크노밸리(859991)_수정'!$DF$93,고양시_재차인원!$D$4:$H$4,0))</f>
        <v>71.766386050196246</v>
      </c>
      <c r="DG99" s="267">
        <f>INDEX($AO$93:$BB$106,MATCH($CW99,$L$93:$L$106,0),MATCH(DG$94,$AO$94:$BB$94,0))/INDEX(고양시_재차인원!$K$4:$O$20,MATCH("경기도",고양시_재차인원!$K$4:$K$20,0),MATCH('A.일산테크노밸리(859991)_수정'!DG$94,고양시_재차인원!$K$4:$O$4,0))</f>
        <v>3.0955323268518084E-3</v>
      </c>
      <c r="DH99" s="267">
        <f>INDEX($AO$93:$BB$106,MATCH($CW99,$L$93:$L$106,0),MATCH(DH$94,$AO$94:$BB$94,0))/INDEX(고양시_재차인원!$K$4:$O$20,MATCH("경기도",고양시_재차인원!$K$4:$K$20,0),MATCH('A.일산테크노밸리(859991)_수정'!DH$94,고양시_재차인원!$K$4:$O$4,0))</f>
        <v>0.12249463636256443</v>
      </c>
      <c r="DI99" s="267">
        <f>INDEX($AO$93:$BB$106,MATCH($CW99,$L$93:$L$106,0),MATCH(DI$94,$AO$94:$BB$94,0))/INDEX(고양시_재차인원!$K$4:$O$20,MATCH("경기도",고양시_재차인원!$K$4:$K$20,0),MATCH('A.일산테크노밸리(859991)_수정'!DI$94,고양시_재차인원!$K$4:$O$4,0))</f>
        <v>2.1643519810444007</v>
      </c>
      <c r="DJ99" s="268">
        <f>INDEX($BC$93:$BP$106,MATCH($CW99,$L$93:$L$106,0),MATCH(DJ$94,$BC$94:$BP$94,0))/INDEX(고양시_재차인원!$D$4:$H$35,MATCH("고양시",고양시_재차인원!$B$4:$B$35,0),MATCH('A.일산테크노밸리(859991)_수정'!$DJ$93,고양시_재차인원!$D$4:$H$4,0))</f>
        <v>0.12182549121962366</v>
      </c>
      <c r="DK99" s="267">
        <f>INDEX($BC$93:$BP$106,MATCH($CW99,$L$93:$L$106,0),MATCH(DK$94,$BC$94:$BP$94,0))/INDEX(고양시_재차인원!$K$4:$O$20,MATCH("경기도",고양시_재차인원!$K$4:$K$20,0),MATCH('A.일산테크노밸리(859991)_수정'!DK$94,고양시_재차인원!$K$4:$O$4,0))</f>
        <v>3.690176604561053E-4</v>
      </c>
      <c r="DL99" s="267">
        <f>INDEX($BC$93:$BP$106,MATCH($CW99,$L$93:$L$106,0),MATCH(DL$94,$BC$94:$BP$94,0))/INDEX(고양시_재차인원!$K$4:$O$20,MATCH("경기도",고양시_재차인원!$K$4:$K$20,0),MATCH('A.일산테크노밸리(859991)_수정'!DL$94,고양시_재차인원!$K$4:$O$4,0))</f>
        <v>2.4601177363740352E-4</v>
      </c>
      <c r="DM99" s="267">
        <f>INDEX($BC$93:$BP$106,MATCH($CW99,$L$93:$L$106,0),MATCH(DM$94,$BC$94:$BP$94,0))/INDEX(고양시_재차인원!$K$4:$O$20,MATCH("경기도",고양시_재차인원!$K$4:$K$20,0),MATCH('A.일산테크노밸리(859991)_수정'!DM$94,고양시_재차인원!$K$4:$O$4,0))</f>
        <v>1.0137167630688974E-3</v>
      </c>
      <c r="DN99" s="268">
        <f>INDEX($BQ$93:$CD$106,MATCH($CW99,$L$93:$L$106,0),MATCH(DN$94,$BQ$94:$CD$94,0))/INDEX(고양시_재차인원!$D$4:$H$35,MATCH("고양시",고양시_재차인원!$B$4:$B$35,0),MATCH('A.일산테크노밸리(859991)_수정'!$DN$93,고양시_재차인원!$D$4:$H$4,0))</f>
        <v>0.36760288745984898</v>
      </c>
      <c r="DO99" s="267">
        <f>INDEX($BQ$93:$CD$106,MATCH($CW99,$L$93:$L$106,0),MATCH(DO$94,$BQ$94:$CD$94,0))/INDEX(고양시_재차인원!$K$4:$O$20,MATCH("경기도",고양시_재차인원!$K$4:$K$20,0),MATCH('A.일산테크노밸리(859991)_수정'!DO$94,고양시_재차인원!$K$4:$O$4,0))</f>
        <v>1.4675768266643097E-3</v>
      </c>
      <c r="DP99" s="267">
        <f>INDEX($BQ$93:$CD$106,MATCH($CW99,$L$93:$L$106,0),MATCH(DP$94,$BQ$94:$CD$94,0))/INDEX(고양시_재차인원!$K$4:$O$20,MATCH("경기도",고양시_재차인원!$K$4:$K$20,0),MATCH('A.일산테크노밸리(859991)_수정'!DP$94,고양시_재차인원!$K$4:$O$4,0))</f>
        <v>4.9015490793958257E-3</v>
      </c>
      <c r="DQ99" s="267">
        <f>INDEX($BQ$93:$CD$106,MATCH($CW99,$L$93:$L$106,0),MATCH(DQ$94,$BQ$94:$CD$94,0))/INDEX(고양시_재차인원!$K$4:$O$20,MATCH("경기도",고양시_재차인원!$K$4:$K$20,0),MATCH('A.일산테크노밸리(859991)_수정'!DQ$94,고양시_재차인원!$K$4:$O$4,0))</f>
        <v>3.527260082023355E-4</v>
      </c>
      <c r="DR99" s="269">
        <f t="shared" si="61"/>
        <v>705.79018310979313</v>
      </c>
      <c r="DS99" s="270">
        <f t="shared" si="53"/>
        <v>5.9972512350501724E-3</v>
      </c>
      <c r="DT99" s="270">
        <f t="shared" si="54"/>
        <v>3.1063129087025341</v>
      </c>
      <c r="DU99" s="270">
        <f t="shared" si="55"/>
        <v>76.693534602474998</v>
      </c>
      <c r="DW99" s="278"/>
      <c r="DX99" s="278" t="s">
        <v>592</v>
      </c>
      <c r="DY99" s="281">
        <f t="shared" si="62"/>
        <v>782.48371771226812</v>
      </c>
      <c r="DZ99" s="281">
        <f t="shared" si="63"/>
        <v>3.1123101599375844</v>
      </c>
      <c r="EC99" s="412" t="s">
        <v>15</v>
      </c>
      <c r="ED99" s="412" t="s">
        <v>570</v>
      </c>
      <c r="EE99" s="412">
        <v>24085.599100000003</v>
      </c>
      <c r="EF99" s="412">
        <v>0.11186292027724311</v>
      </c>
      <c r="EG99" s="413">
        <v>859006</v>
      </c>
      <c r="EH99" s="414">
        <f t="shared" si="56"/>
        <v>784.55707761664473</v>
      </c>
      <c r="EI99" s="415">
        <f t="shared" si="57"/>
        <v>3.1205568990703352</v>
      </c>
      <c r="EJ99" s="402">
        <v>0</v>
      </c>
      <c r="EM99" s="278" t="s">
        <v>15</v>
      </c>
      <c r="EN99" s="278" t="s">
        <v>570</v>
      </c>
      <c r="EO99" s="278">
        <v>24085.599100000003</v>
      </c>
      <c r="EP99" s="278">
        <v>0.11186292027724311</v>
      </c>
      <c r="EQ99" s="289">
        <v>859006</v>
      </c>
      <c r="ER99" s="290">
        <f t="shared" si="38"/>
        <v>784.55707761664473</v>
      </c>
      <c r="ES99" s="291">
        <f t="shared" si="39"/>
        <v>3.1205568990703352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25">
      <c r="A100" s="205"/>
      <c r="B100" s="205" t="s">
        <v>17</v>
      </c>
      <c r="C100" s="400">
        <f>'A.일산테크노밸리(859991)_수정'!$P33*KTDB_TripDistribution_2050!T$12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261.78332605065765</v>
      </c>
      <c r="D100" s="400">
        <f>'A.일산테크노밸리(859991)_수정'!$P33*KTDB_TripDistribution_2050!U$12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1894.5794867070629</v>
      </c>
      <c r="E100" s="400">
        <f>'A.일산테크노밸리(859991)_수정'!$P33*KTDB_TripDistribution_2050!V$12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108.68733567435963</v>
      </c>
      <c r="F100" s="400">
        <f>'A.일산테크노밸리(859991)_수정'!$P33*KTDB_TripDistribution_2050!W$12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0.17080251808437874</v>
      </c>
      <c r="G100" s="400">
        <f>'A.일산테크노밸리(859991)_수정'!$P33*KTDB_TripDistribution_2050!X$12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0.645253957207653</v>
      </c>
      <c r="H100" s="400">
        <f>'A.일산테크노밸리(859991)_수정'!$P33*KTDB_TripDistribution_2050!Y$12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2265.8662049073723</v>
      </c>
      <c r="J100" s="230">
        <f t="shared" si="58"/>
        <v>2265.8662049073719</v>
      </c>
      <c r="K100" s="206"/>
      <c r="L100" s="209" t="s">
        <v>17</v>
      </c>
      <c r="M100" s="213">
        <f>INDEX($A$94:$H$106,MATCH($L100,$B$94:$B$106,0),MATCH($M$93,$A$94:$H$94,0))*고양시_Modal_split!C$3 * 0.01</f>
        <v>0.73299331294184134</v>
      </c>
      <c r="N100" s="213">
        <f>INDEX($A$94:$H$106,MATCH($L100,$B$94:$B$106,0),MATCH($M$93,$A$94:$H$94,0))*고양시_Modal_split!D$3 * 0.01</f>
        <v>123.11669824162429</v>
      </c>
      <c r="O100" s="213">
        <f>INDEX($A$94:$H$106,MATCH($L100,$B$94:$B$106,0),MATCH($M$93,$A$94:$H$94,0))*고양시_Modal_split!E$3 * 0.01</f>
        <v>14.89547125228242</v>
      </c>
      <c r="P100" s="213">
        <f>INDEX($A$94:$H$106,MATCH($L100,$B$94:$B$106,0),MATCH($M$93,$A$94:$H$94,0))*고양시_Modal_split!F$3 * 0.01</f>
        <v>24.005530998845305</v>
      </c>
      <c r="Q100" s="213">
        <f>INDEX($A$94:$H$106,MATCH($L100,$B$94:$B$106,0),MATCH($M$93,$A$94:$H$94,0))*고양시_Modal_split!G$3 * 0.01</f>
        <v>2.4084065996660504</v>
      </c>
      <c r="R100" s="213">
        <f>INDEX($A$94:$H$106,MATCH($L100,$B$94:$B$106,0),MATCH($M$93,$A$94:$H$94,0))*고양시_Modal_split!H$3 * 0.01</f>
        <v>2.6178332605065763E-2</v>
      </c>
      <c r="S100" s="213">
        <f>INDEX($A$94:$H$106,MATCH($L100,$B$94:$B$106,0),MATCH($M$93,$A$94:$H$94,0))*고양시_Modal_split!I$3 * 0.01</f>
        <v>7.2775764642082823</v>
      </c>
      <c r="T100" s="213">
        <f>INDEX($A$94:$H$106,MATCH($L100,$B$94:$B$106,0),MATCH($M$93,$A$94:$H$94,0))*고양시_Modal_split!J$3 * 0.01</f>
        <v>79.6868444498202</v>
      </c>
      <c r="U100" s="213">
        <f>INDEX($A$94:$H$106,MATCH($L100,$B$94:$B$106,0),MATCH($M$93,$A$94:$H$94,0))*고양시_Modal_split!K$3 * 0.01</f>
        <v>0.39267498907598641</v>
      </c>
      <c r="V100" s="213">
        <f>INDEX($A$94:$H$106,MATCH($L100,$B$94:$B$106,0),MATCH($M$93,$A$94:$H$94,0))*고양시_Modal_split!L$3 * 0.01</f>
        <v>7.9058564467298611</v>
      </c>
      <c r="W100" s="213">
        <f>INDEX($A$94:$H$106,MATCH($L100,$B$94:$B$106,0),MATCH($M$93,$A$94:$H$94,0))*고양시_Modal_split!M$3 * 0.01</f>
        <v>0.6021016499165126</v>
      </c>
      <c r="X100" s="213">
        <f>INDEX($A$94:$H$106,MATCH($L100,$B$94:$B$106,0),MATCH($M$93,$A$94:$H$94,0))*고양시_Modal_split!N$3 * 0.01</f>
        <v>0.26178332605065768</v>
      </c>
      <c r="Y100" s="213">
        <f>INDEX($A$94:$H$106,MATCH($L100,$B$94:$B$106,0),MATCH($M$93,$A$94:$H$94,0))*고양시_Modal_split!O$3 * 0.01</f>
        <v>0.47120998689118376</v>
      </c>
      <c r="Z100" s="213">
        <f>INDEX($A$94:$H$106,MATCH($L100,$B$94:$B$106,0),MATCH($M$93,$A$94:$H$94,0))*고양시_Modal_split!P$3 * 0.01</f>
        <v>261.78332605065765</v>
      </c>
      <c r="AA100" s="213">
        <f>INDEX($A$94:$H$106,MATCH($L100,$B$94:$B$106,0),MATCH($AA$93,$A$94:$H$94,0))*고양시_Modal_split!C$4 * 0.01</f>
        <v>576.70999575362998</v>
      </c>
      <c r="AB100" s="213">
        <f>INDEX($A$94:$H$106,MATCH($L100,$B$94:$B$106,0),MATCH($AA$93,$A$94:$H$94,0))*고양시_Modal_split!D$4 * 0.01</f>
        <v>607.59164138695508</v>
      </c>
      <c r="AC100" s="213">
        <f>INDEX($A$94:$H$106,MATCH($L100,$B$94:$B$106,0),MATCH($AA$93,$A$94:$H$94,0))*고양시_Modal_split!E$4 * 0.01</f>
        <v>147.20882611713881</v>
      </c>
      <c r="AD100" s="213">
        <f>INDEX($A$94:$H$106,MATCH($L100,$B$94:$B$106,0),MATCH($AA$93,$A$94:$H$94,0))*고양시_Modal_split!F$4 * 0.01</f>
        <v>17.998505123717095</v>
      </c>
      <c r="AE100" s="213">
        <f>INDEX($A$94:$H$106,MATCH($L100,$B$94:$B$106,0),MATCH($AA$93,$A$94:$H$94,0))*고양시_Modal_split!G$4 * 0.01</f>
        <v>221.85525789339704</v>
      </c>
      <c r="AF100" s="213">
        <f>INDEX($A$94:$H$106,MATCH($L100,$B$94:$B$106,0),MATCH($AA$93,$A$94:$H$94,0))*고양시_Modal_split!H$4 * 0.01</f>
        <v>0</v>
      </c>
      <c r="AG100" s="213">
        <f>INDEX($A$94:$H$106,MATCH($L100,$B$94:$B$106,0),MATCH($AA$93,$A$94:$H$94,0))*고양시_Modal_split!I$4 * 0.01</f>
        <v>65.931366137405774</v>
      </c>
      <c r="AH100" s="213">
        <f>INDEX($A$94:$H$106,MATCH($L100,$B$94:$B$106,0),MATCH($AA$93,$A$94:$H$94,0))*고양시_Modal_split!J$4 * 0.01</f>
        <v>89.23469382390266</v>
      </c>
      <c r="AI100" s="213">
        <f>INDEX($A$94:$H$106,MATCH($L100,$B$94:$B$106,0),MATCH($AA$93,$A$94:$H$94,0))*고양시_Modal_split!K$4 * 0.01</f>
        <v>0</v>
      </c>
      <c r="AJ100" s="213">
        <f>INDEX($A$94:$H$106,MATCH($L100,$B$94:$B$106,0),MATCH($AA$93,$A$94:$H$94,0))*고양시_Modal_split!L$4 * 0.01</f>
        <v>87.529572285866308</v>
      </c>
      <c r="AK100" s="213">
        <f>INDEX($A$94:$H$106,MATCH($L100,$B$94:$B$106,0),MATCH($AA$93,$A$94:$H$94,0))*고양시_Modal_split!M$4 * 0.01</f>
        <v>12.693682560937322</v>
      </c>
      <c r="AL100" s="213">
        <f>INDEX($A$94:$H$106,MATCH($L100,$B$94:$B$106,0),MATCH($AA$93,$A$94:$H$94,0))*고양시_Modal_split!N$4 * 0.01</f>
        <v>47.364487167676572</v>
      </c>
      <c r="AM100" s="213">
        <f>INDEX($A$94:$H$106,MATCH($L100,$B$94:$B$106,0),MATCH($AA$93,$A$94:$H$94,0))*고양시_Modal_split!O$4 * 0.01</f>
        <v>20.461458456436279</v>
      </c>
      <c r="AN100" s="213">
        <f>INDEX($A$94:$H$106,MATCH($L100,$B$94:$B$106,0),MATCH($AA$93,$A$94:$H$94,0))*고양시_Modal_split!P$4 * 0.01</f>
        <v>1894.5794867070629</v>
      </c>
      <c r="AO100" s="213">
        <f>INDEX($A$94:$H$106,MATCH($L100,$B$94:$B$106,0),MATCH($AO$93,$A$94:$H$94,0))*고양시_Modal_split!C$5 * 0.01</f>
        <v>6.5212401404615775E-2</v>
      </c>
      <c r="AP100" s="213">
        <f>INDEX($A$94:$H$106,MATCH($L100,$B$94:$B$106,0),MATCH($AO$93,$A$94:$H$94,0))*고양시_Modal_split!D$5 * 0.01</f>
        <v>79.646079582170742</v>
      </c>
      <c r="AQ100" s="213">
        <f>INDEX($A$94:$H$106,MATCH($L100,$B$94:$B$106,0),MATCH($AO$93,$A$94:$H$94,0))*고양시_Modal_split!E$5 * 0.01</f>
        <v>10.705702563924424</v>
      </c>
      <c r="AR100" s="213">
        <f>INDEX($A$94:$H$106,MATCH($L100,$B$94:$B$106,0),MATCH($AO$93,$A$94:$H$94,0))*고양시_Modal_split!F$5 * 0.01</f>
        <v>2.2824340491615525</v>
      </c>
      <c r="AS100" s="213">
        <f>INDEX($A$94:$H$106,MATCH($L100,$B$94:$B$106,0),MATCH($AO$93,$A$94:$H$94,0))*고양시_Modal_split!G$5 * 0.01</f>
        <v>0.70646768188333764</v>
      </c>
      <c r="AT100" s="213">
        <f>INDEX($A$94:$H$106,MATCH($L100,$B$94:$B$106,0),MATCH($AO$93,$A$94:$H$94,0))*고양시_Modal_split!H$5 * 0.01</f>
        <v>7.6081134972051739E-2</v>
      </c>
      <c r="AU100" s="213">
        <f>INDEX($A$94:$H$106,MATCH($L100,$B$94:$B$106,0),MATCH($AO$93,$A$94:$H$94,0))*고양시_Modal_split!I$5 * 0.01</f>
        <v>3.0106391981797618</v>
      </c>
      <c r="AV100" s="213">
        <f>INDEX($A$94:$H$106,MATCH($L100,$B$94:$B$106,0),MATCH($AO$93,$A$94:$H$94,0))*고양시_Modal_split!J$5 * 0.01</f>
        <v>6.8146959467823489</v>
      </c>
      <c r="AW100" s="213">
        <f>INDEX($A$94:$H$106,MATCH($L100,$B$94:$B$106,0),MATCH($AO$93,$A$94:$H$94,0))*고양시_Modal_split!K$5 * 0.01</f>
        <v>2.1737467134871929E-2</v>
      </c>
      <c r="AX100" s="213">
        <f>INDEX($A$94:$H$106,MATCH($L100,$B$94:$B$106,0),MATCH($AO$93,$A$94:$H$94,0))*고양시_Modal_split!L$5 * 0.01</f>
        <v>2.7715270596961705</v>
      </c>
      <c r="AY100" s="213">
        <f>INDEX($A$94:$H$106,MATCH($L100,$B$94:$B$106,0),MATCH($AO$93,$A$94:$H$94,0))*고양시_Modal_split!M$5 * 0.01</f>
        <v>0.72820514901820954</v>
      </c>
      <c r="AZ100" s="213">
        <f>INDEX($A$94:$H$106,MATCH($L100,$B$94:$B$106,0),MATCH($AO$93,$A$94:$H$94,0))*고양시_Modal_split!N$5 * 0.01</f>
        <v>0.18476847064641136</v>
      </c>
      <c r="BA100" s="213">
        <f>INDEX($A$94:$H$106,MATCH($L100,$B$94:$B$106,0),MATCH($AO$93,$A$94:$H$94,0))*고양시_Modal_split!O$5 * 0.01</f>
        <v>1.6737849693851385</v>
      </c>
      <c r="BB100" s="213">
        <f>INDEX($A$94:$H$106,MATCH($L100,$B$94:$B$106,0),MATCH($AO$93,$A$94:$H$94,0))*고양시_Modal_split!P$5 * 0.01</f>
        <v>108.68733567435962</v>
      </c>
      <c r="BC100" s="213">
        <f>INDEX($A$94:$H$106,MATCH($L100,$B$94:$B$106,0),MATCH($BC$93,$A$94:$H$94,0))*고양시_Modal_split!C$6 * 0.01</f>
        <v>0</v>
      </c>
      <c r="BD100" s="207">
        <f>INDEX($A$94:$H$106,MATCH($L100,$B$94:$B$106,0),MATCH($BC$93,$A$94:$H$94,0))*고양시_Modal_split!D$6 * 0.01</f>
        <v>0.14144156522567403</v>
      </c>
      <c r="BE100" s="207">
        <f>INDEX($A$94:$H$106,MATCH($L100,$B$94:$B$106,0),MATCH($BC$93,$A$94:$H$94,0))*고양시_Modal_split!E$6 * 0.01</f>
        <v>7.3445082776282854E-4</v>
      </c>
      <c r="BF100" s="207">
        <f>INDEX($A$94:$H$106,MATCH($L100,$B$94:$B$106,0),MATCH($BC$93,$A$94:$H$94,0))*고양시_Modal_split!F$6 * 0.01</f>
        <v>2.0837907206294206E-3</v>
      </c>
      <c r="BG100" s="207">
        <f>INDEX($A$94:$H$106,MATCH($L100,$B$94:$B$106,0),MATCH($BC$93,$A$94:$H$94,0))*고양시_Modal_split!G$6 * 0.01</f>
        <v>0</v>
      </c>
      <c r="BH100" s="207">
        <f>INDEX($A$94:$H$106,MATCH($L100,$B$94:$B$106,0),MATCH($BC$93,$A$94:$H$94,0))*고양시_Modal_split!H$6 * 0.01</f>
        <v>9.0696137102805122E-3</v>
      </c>
      <c r="BI100" s="207">
        <f>INDEX($A$94:$H$106,MATCH($L100,$B$94:$B$106,0),MATCH($BC$93,$A$94:$H$94,0))*고양시_Modal_split!I$6 * 0.01</f>
        <v>6.0464091401870078E-3</v>
      </c>
      <c r="BJ100" s="207">
        <f>INDEX($A$94:$H$106,MATCH($L100,$B$94:$B$106,0),MATCH($BC$93,$A$94:$H$94,0))*고양시_Modal_split!J$6 * 0.01</f>
        <v>8.4376443933683095E-3</v>
      </c>
      <c r="BK100" s="207">
        <f>INDEX($A$94:$H$106,MATCH($L100,$B$94:$B$106,0),MATCH($BC$93,$A$94:$H$94,0))*고양시_Modal_split!K$6 * 0.01</f>
        <v>0</v>
      </c>
      <c r="BL100" s="207">
        <f>INDEX($A$94:$H$106,MATCH($L100,$B$94:$B$106,0),MATCH($BC$93,$A$94:$H$94,0))*고양시_Modal_split!L$6 * 0.01</f>
        <v>1.2980991374412785E-3</v>
      </c>
      <c r="BM100" s="207">
        <f>INDEX($A$94:$H$106,MATCH($L100,$B$94:$B$106,0),MATCH($BC$93,$A$94:$H$94,0))*고양시_Modal_split!M$6 * 0.01</f>
        <v>1.5543029145678466E-3</v>
      </c>
      <c r="BN100" s="207">
        <f>INDEX($A$94:$H$106,MATCH($L100,$B$94:$B$106,0),MATCH($BC$93,$A$94:$H$94,0))*고양시_Modal_split!N$6 * 0.01</f>
        <v>0</v>
      </c>
      <c r="BO100" s="207">
        <f>INDEX($A$94:$H$106,MATCH($L100,$B$94:$B$106,0),MATCH($BC$93,$A$94:$H$94,0))*고양시_Modal_split!O$6 * 0.01</f>
        <v>1.3664201446750298E-4</v>
      </c>
      <c r="BP100" s="214">
        <f>INDEX($A$94:$H$106,MATCH($L100,$B$94:$B$106,0),MATCH($BC$93,$A$94:$H$94,0))*고양시_Modal_split!P$6 * 0.01</f>
        <v>0.17080251808437877</v>
      </c>
      <c r="BQ100" s="213">
        <f>INDEX($A$94:$H$106,MATCH($L100,$B$94:$B$106,0),MATCH($BQ$93,$A$94:$H$94,0))*고양시_Modal_split!C$7 * 0.01</f>
        <v>0</v>
      </c>
      <c r="BR100" s="213">
        <f>INDEX($A$94:$H$106,MATCH($L100,$B$94:$B$106,0),MATCH($BQ$93,$A$94:$H$94,0))*고양시_Modal_split!D$7 * 0.01</f>
        <v>0.39541162497684978</v>
      </c>
      <c r="BS100" s="213">
        <f>INDEX($A$94:$H$106,MATCH($L100,$B$94:$B$106,0),MATCH($BQ$93,$A$94:$H$94,0))*고양시_Modal_split!E$7 * 0.01</f>
        <v>1.9293093320508822E-2</v>
      </c>
      <c r="BT100" s="213">
        <f>INDEX($A$94:$H$106,MATCH($L100,$B$94:$B$106,0),MATCH($BQ$93,$A$94:$H$94,0))*고양시_Modal_split!F$7 * 0.01</f>
        <v>6.4525395720765304E-3</v>
      </c>
      <c r="BU100" s="213">
        <f>INDEX($A$94:$H$106,MATCH($L100,$B$94:$B$106,0),MATCH($BQ$93,$A$94:$H$94,0))*고양시_Modal_split!G$7 * 0.01</f>
        <v>2.7100666202721424E-3</v>
      </c>
      <c r="BV100" s="213">
        <f>INDEX($A$94:$H$106,MATCH($L100,$B$94:$B$106,0),MATCH($BQ$93,$A$94:$H$94,0))*고양시_Modal_split!H$7 * 0.01</f>
        <v>3.60696962079078E-2</v>
      </c>
      <c r="BW100" s="213">
        <f>INDEX($A$94:$H$106,MATCH($L100,$B$94:$B$106,0),MATCH($BQ$93,$A$94:$H$94,0))*고양시_Modal_split!I$7 * 0.01</f>
        <v>0.12046891381066883</v>
      </c>
      <c r="BX100" s="213">
        <f>INDEX($A$94:$H$106,MATCH($L100,$B$94:$B$106,0),MATCH($BQ$93,$A$94:$H$94,0))*고양시_Modal_split!J$7 * 0.01</f>
        <v>1.290507914415306E-4</v>
      </c>
      <c r="BY100" s="213">
        <f>INDEX($A$94:$H$106,MATCH($L100,$B$94:$B$106,0),MATCH($BQ$93,$A$94:$H$94,0))*고양시_Modal_split!K$7 * 0.01</f>
        <v>4.9684554704989281E-2</v>
      </c>
      <c r="BZ100" s="213">
        <f>INDEX($A$94:$H$106,MATCH($L100,$B$94:$B$106,0),MATCH($BQ$93,$A$94:$H$94,0))*고양시_Modal_split!L$7 * 0.01</f>
        <v>4.5167777004535706E-4</v>
      </c>
      <c r="CA100" s="213">
        <f>INDEX($A$94:$H$106,MATCH($L100,$B$94:$B$106,0),MATCH($BQ$93,$A$94:$H$94,0))*고양시_Modal_split!M$7 * 0.01</f>
        <v>1.2066248999783112E-2</v>
      </c>
      <c r="CB100" s="213">
        <f>INDEX($A$94:$H$106,MATCH($L100,$B$94:$B$106,0),MATCH($BQ$93,$A$94:$H$94,0))*고양시_Modal_split!N$7 * 0.01</f>
        <v>2.5164904331098463E-3</v>
      </c>
      <c r="CC100" s="213">
        <f>INDEX($A$94:$H$106,MATCH($L100,$B$94:$B$106,0),MATCH($BQ$93,$A$94:$H$94,0))*고양시_Modal_split!O$7 * 0.01</f>
        <v>0</v>
      </c>
      <c r="CD100" s="213">
        <f>INDEX($A$94:$H$106,MATCH($L100,$B$94:$B$106,0),MATCH($BQ$93,$A$94:$H$94,0))*고양시_Modal_split!P$7 * 0.01</f>
        <v>0.645253957207653</v>
      </c>
      <c r="CE100" s="218">
        <f t="shared" si="59"/>
        <v>577.50820146797651</v>
      </c>
      <c r="CF100" s="208">
        <f t="shared" si="40"/>
        <v>810.89127240095263</v>
      </c>
      <c r="CG100" s="208">
        <f t="shared" si="41"/>
        <v>172.83002747749393</v>
      </c>
      <c r="CH100" s="208">
        <f t="shared" si="42"/>
        <v>44.295006502016655</v>
      </c>
      <c r="CI100" s="208">
        <f t="shared" si="43"/>
        <v>224.9728422415667</v>
      </c>
      <c r="CJ100" s="208">
        <f t="shared" si="44"/>
        <v>0.14739877749530583</v>
      </c>
      <c r="CK100" s="208">
        <f t="shared" si="45"/>
        <v>76.346097122744666</v>
      </c>
      <c r="CL100" s="208">
        <f t="shared" si="46"/>
        <v>175.74480091569001</v>
      </c>
      <c r="CM100" s="208">
        <f t="shared" si="47"/>
        <v>0.4640970109158476</v>
      </c>
      <c r="CN100" s="208">
        <f t="shared" si="48"/>
        <v>98.208705569199822</v>
      </c>
      <c r="CO100" s="208">
        <f t="shared" si="49"/>
        <v>14.037609911786397</v>
      </c>
      <c r="CP100" s="208">
        <f t="shared" si="50"/>
        <v>47.813555454806746</v>
      </c>
      <c r="CQ100" s="208">
        <f t="shared" si="51"/>
        <v>22.606590054727068</v>
      </c>
      <c r="CR100" s="219">
        <f t="shared" si="52"/>
        <v>2265.8662049073719</v>
      </c>
      <c r="CS100" s="225">
        <f t="shared" si="60"/>
        <v>0</v>
      </c>
      <c r="CV100" s="265"/>
      <c r="CW100" s="266" t="s">
        <v>17</v>
      </c>
      <c r="CX100" s="267">
        <f>INDEX($M$93:$Z$106,MATCH($CW100,$L$93:$L$106,0),MATCH(CX$94,$M$94:$Z$94,0))/INDEX(고양시_재차인원!$D$4:$H$35,MATCH("고양시",고양시_재차인원!$B$4:$B$35,0),MATCH('A.일산테크노밸리(859991)_수정'!$CX$93,고양시_재차인원!$D$4:$H$4,0))</f>
        <v>109.92562343002167</v>
      </c>
      <c r="CY100" s="267">
        <f>INDEX($M$93:$Z$106,MATCH($CW100,$L$93:$L$106,0),MATCH(CY$94,$M$94:$Z$94,0))/INDEX(고양시_재차인원!$K$4:$O$20,MATCH("경기도",고양시_재차인원!$K$4:$K$20,0),MATCH('A.일산테크노밸리(859991)_수정'!CY$94,고양시_재차인원!$K$4:$O$4,0))</f>
        <v>9.0928560628918945E-4</v>
      </c>
      <c r="CZ100" s="267">
        <f>INDEX($M$93:$Z$106,MATCH($CW100,$L$93:$L$106,0),MATCH(CZ$94,$M$94:$Z$94,0))/INDEX(고양시_재차인원!$K$4:$O$20,MATCH("경기도",고양시_재차인원!$K$4:$K$20,0),MATCH('A.일산테크노밸리(859991)_수정'!CZ$94,고양시_재차인원!$K$4:$O$4,0))</f>
        <v>0.25278139854839465</v>
      </c>
      <c r="DA100" s="267">
        <f>INDEX($M$93:$Z$106,MATCH($CW100,$L$93:$L$106,0),MATCH(DA$94,$M$94:$Z$94,0))/INDEX(고양시_재차인원!$K$4:$O$20,MATCH("경기도",고양시_재차인원!$K$4:$K$20,0),MATCH('A.일산테크노밸리(859991)_수정'!DA$94,고양시_재차인원!$K$4:$O$4,0))</f>
        <v>5.2705709644865744</v>
      </c>
      <c r="DB100" s="268">
        <f>INDEX($AA$93:$AN$106,MATCH($CW100,$L$93:$L$106,0),MATCH(DB$94,$AA$94:$AN$94,0))/INDEX(고양시_재차인원!$D$4:$H$35,MATCH("고양시",고양시_재차인원!$B$4:$B$35,0),MATCH('A.일산테크노밸리(859991)_수정'!$DB$93,고양시_재차인원!$D$4:$H$4,0))</f>
        <v>430.91605772124478</v>
      </c>
      <c r="DC100" s="267">
        <f>INDEX($AA$93:$AN$106,MATCH($CW100,$L$93:$L$106,0),MATCH(DC$94,$AA$94:$AN$94,0))/INDEX(고양시_재차인원!$K$4:$O$20,MATCH("경기도",고양시_재차인원!$K$4:$K$20,0),MATCH('A.일산테크노밸리(859991)_수정'!DC$94,고양시_재차인원!$K$4:$O$4,0))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0" s="267">
        <f>INDEX($AA$93:$AN$106,MATCH($CW100,$L$93:$L$106,0),MATCH(DD$94,$AA$94:$AN$94,0))/INDEX(고양시_재차인원!$K$4:$O$20,MATCH("경기도",고양시_재차인원!$K$4:$K$20,0),MATCH('A.일산테크노밸리(859991)_수정'!DD$94,고양시_재차인원!$K$4:$O$4,0))</f>
        <v>2.2900787126573734</v>
      </c>
      <c r="DE100" s="267">
        <f>INDEX($AA$93:$AN$106,MATCH($CW100,$L$93:$L$106,0),MATCH(DE$94,$AA$94:$AN$94,0))/INDEX(고양시_재차인원!$K$4:$O$20,MATCH("경기도",고양시_재차인원!$K$4:$K$20,0),MATCH('A.일산테크노밸리(859991)_수정'!DE$94,고양시_재차인원!$K$4:$O$4,0))</f>
        <v>58.353048190577539</v>
      </c>
      <c r="DF100" s="268">
        <f>INDEX($AO$93:$BB$106,MATCH($CW100,$L$93:$L$106,0),MATCH(DF$94,$AO$94:$BB$94,0))/INDEX(고양시_재차인원!$D$4:$H$35,MATCH("고양시",고양시_재차인원!$B$4:$B$35,0),MATCH('A.일산테크노밸리(859991)_수정'!$DF$93,고양시_재차인원!$D$4:$H$4,0))</f>
        <v>61.266215063208264</v>
      </c>
      <c r="DG100" s="267">
        <f>INDEX($AO$93:$BB$106,MATCH($CW100,$L$93:$L$106,0),MATCH(DG$94,$AO$94:$BB$94,0))/INDEX(고양시_재차인원!$K$4:$O$20,MATCH("경기도",고양시_재차인원!$K$4:$K$20,0),MATCH('A.일산테크노밸리(859991)_수정'!DG$94,고양시_재차인원!$K$4:$O$4,0))</f>
        <v>2.6426236530757811E-3</v>
      </c>
      <c r="DH100" s="267">
        <f>INDEX($AO$93:$BB$106,MATCH($CW100,$L$93:$L$106,0),MATCH(DH$94,$AO$94:$BB$94,0))/INDEX(고양시_재차인원!$K$4:$O$20,MATCH("경기도",고양시_재차인원!$K$4:$K$20,0),MATCH('A.일산테크노밸리(859991)_수정'!DH$94,고양시_재차인원!$K$4:$O$4,0))</f>
        <v>0.10457239312885591</v>
      </c>
      <c r="DI100" s="267">
        <f>INDEX($AO$93:$BB$106,MATCH($CW100,$L$93:$L$106,0),MATCH(DI$94,$AO$94:$BB$94,0))/INDEX(고양시_재차인원!$K$4:$O$20,MATCH("경기도",고양시_재차인원!$K$4:$K$20,0),MATCH('A.일산테크노밸리(859991)_수정'!DI$94,고양시_재차인원!$K$4:$O$4,0))</f>
        <v>1.8476847064641138</v>
      </c>
      <c r="DJ100" s="268">
        <f>INDEX($BC$93:$BP$106,MATCH($CW100,$L$93:$L$106,0),MATCH(DJ$94,$BC$94:$BP$94,0))/INDEX(고양시_재차인원!$D$4:$H$35,MATCH("고양시",고양시_재차인원!$B$4:$B$35,0),MATCH('A.일산테크노밸리(859991)_수정'!$DJ$93,고양시_재차인원!$D$4:$H$4,0))</f>
        <v>0.1040011509012309</v>
      </c>
      <c r="DK100" s="267">
        <f>INDEX($BC$93:$BP$106,MATCH($CW100,$L$93:$L$106,0),MATCH(DK$94,$BC$94:$BP$94,0))/INDEX(고양시_재차인원!$K$4:$O$20,MATCH("경기도",고양시_재차인원!$K$4:$K$20,0),MATCH('A.일산테크노밸리(859991)_수정'!DK$94,고양시_재차인원!$K$4:$O$4,0))</f>
        <v>3.1502652692881253E-4</v>
      </c>
      <c r="DL100" s="267">
        <f>INDEX($BC$93:$BP$106,MATCH($CW100,$L$93:$L$106,0),MATCH(DL$94,$BC$94:$BP$94,0))/INDEX(고양시_재차인원!$K$4:$O$20,MATCH("경기도",고양시_재차인원!$K$4:$K$20,0),MATCH('A.일산테크노밸리(859991)_수정'!DL$94,고양시_재차인원!$K$4:$O$4,0))</f>
        <v>2.1001768461920833E-4</v>
      </c>
      <c r="DM100" s="267">
        <f>INDEX($BC$93:$BP$106,MATCH($CW100,$L$93:$L$106,0),MATCH(DM$94,$BC$94:$BP$94,0))/INDEX(고양시_재차인원!$K$4:$O$20,MATCH("경기도",고양시_재차인원!$K$4:$K$20,0),MATCH('A.일산테크노밸리(859991)_수정'!DM$94,고양시_재차인원!$K$4:$O$4,0))</f>
        <v>8.653994249608523E-4</v>
      </c>
      <c r="DN100" s="268">
        <f>INDEX($BQ$93:$CD$106,MATCH($CW100,$L$93:$L$106,0),MATCH(DN$94,$BQ$94:$CD$94,0))/INDEX(고양시_재차인원!$D$4:$H$35,MATCH("고양시",고양시_재차인원!$B$4:$B$35,0),MATCH('A.일산테크노밸리(859991)_수정'!$DN$93,고양시_재차인원!$D$4:$H$4,0))</f>
        <v>0.31381874998162679</v>
      </c>
      <c r="DO100" s="267">
        <f>INDEX($BQ$93:$CD$106,MATCH($CW100,$L$93:$L$106,0),MATCH(DO$94,$BQ$94:$CD$94,0))/INDEX(고양시_재차인원!$K$4:$O$20,MATCH("경기도",고양시_재차인원!$K$4:$K$20,0),MATCH('A.일산테크노밸리(859991)_수정'!DO$94,고양시_재차인원!$K$4:$O$4,0))</f>
        <v>1.2528550263253839E-3</v>
      </c>
      <c r="DP100" s="267">
        <f>INDEX($BQ$93:$CD$106,MATCH($CW100,$L$93:$L$106,0),MATCH(DP$94,$BQ$94:$CD$94,0))/INDEX(고양시_재차인원!$K$4:$O$20,MATCH("경기도",고양시_재차인원!$K$4:$K$20,0),MATCH('A.일산테크노밸리(859991)_수정'!DP$94,고양시_재차인원!$K$4:$O$4,0))</f>
        <v>4.1844013133264619E-3</v>
      </c>
      <c r="DQ100" s="267">
        <f>INDEX($BQ$93:$CD$106,MATCH($CW100,$L$93:$L$106,0),MATCH(DQ$94,$BQ$94:$CD$94,0))/INDEX(고양시_재차인원!$K$4:$O$20,MATCH("경기도",고양시_재차인원!$K$4:$K$20,0),MATCH('A.일산테크노밸리(859991)_수정'!DQ$94,고양시_재차인원!$K$4:$O$4,0))</f>
        <v>3.0111851336357139E-4</v>
      </c>
      <c r="DR100" s="269">
        <f t="shared" si="61"/>
        <v>602.52571611535757</v>
      </c>
      <c r="DS100" s="270">
        <f t="shared" si="53"/>
        <v>5.1197908126191672E-3</v>
      </c>
      <c r="DT100" s="270">
        <f t="shared" si="54"/>
        <v>2.6518269233325698</v>
      </c>
      <c r="DU100" s="270">
        <f t="shared" si="55"/>
        <v>65.472470379466557</v>
      </c>
      <c r="DW100" s="278"/>
      <c r="DX100" s="278" t="s">
        <v>593</v>
      </c>
      <c r="DY100" s="281">
        <f t="shared" si="62"/>
        <v>667.99818649482415</v>
      </c>
      <c r="DZ100" s="281">
        <f t="shared" si="63"/>
        <v>2.6569467141451888</v>
      </c>
      <c r="EC100" s="412" t="s">
        <v>15</v>
      </c>
      <c r="ED100" s="412" t="s">
        <v>571</v>
      </c>
      <c r="EE100" s="412">
        <v>10713.892900000001</v>
      </c>
      <c r="EF100" s="412">
        <v>4.9759499124587728E-2</v>
      </c>
      <c r="EG100" s="413">
        <v>859007</v>
      </c>
      <c r="EH100" s="414">
        <f t="shared" si="56"/>
        <v>348.99113236181529</v>
      </c>
      <c r="EI100" s="415">
        <f t="shared" si="57"/>
        <v>1.38810383192817</v>
      </c>
      <c r="EJ100" s="402">
        <v>0</v>
      </c>
      <c r="EM100" s="278" t="s">
        <v>15</v>
      </c>
      <c r="EN100" s="278" t="s">
        <v>571</v>
      </c>
      <c r="EO100" s="278">
        <v>10713.892900000001</v>
      </c>
      <c r="EP100" s="278">
        <v>4.9759499124587728E-2</v>
      </c>
      <c r="EQ100" s="289">
        <v>859007</v>
      </c>
      <c r="ER100" s="290">
        <f t="shared" si="38"/>
        <v>348.99113236181529</v>
      </c>
      <c r="ES100" s="291">
        <f t="shared" si="39"/>
        <v>1.38810383192817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37.5">
      <c r="A101" s="205" t="s">
        <v>491</v>
      </c>
      <c r="B101" s="203" t="s">
        <v>489</v>
      </c>
      <c r="C101" s="400">
        <f>'A.일산테크노밸리(859991)_수정'!$P34*KTDB_TripDistribution_2050!T$12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77.637677919643622</v>
      </c>
      <c r="D101" s="400">
        <f>'A.일산테크노밸리(859991)_수정'!$P34*KTDB_TripDistribution_2050!U$12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561.87975835276541</v>
      </c>
      <c r="E101" s="400">
        <f>'A.일산테크노밸리(859991)_수정'!$P34*KTDB_TripDistribution_2050!V$12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32.233650967507543</v>
      </c>
      <c r="F101" s="400">
        <f>'A.일산테크노밸리(859991)_수정'!$P34*KTDB_TripDistribution_2050!W$12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5.0655292248571342E-2</v>
      </c>
      <c r="G101" s="400">
        <f>'A.일산테크노밸리(859991)_수정'!$P34*KTDB_TripDistribution_2050!X$12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0.19136443738349174</v>
      </c>
      <c r="H101" s="400">
        <f>'A.일산테크노밸리(859991)_수정'!$P34*KTDB_TripDistribution_2050!Y$12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671.99310696954876</v>
      </c>
      <c r="J101" s="230">
        <f t="shared" si="58"/>
        <v>671.99310696954865</v>
      </c>
      <c r="K101" s="206" t="s">
        <v>433</v>
      </c>
      <c r="L101" s="210" t="s">
        <v>484</v>
      </c>
      <c r="M101" s="213">
        <f>INDEX($A$94:$H$106,MATCH($L101,$B$94:$B$106,0),MATCH($M$93,$A$94:$H$94,0))*고양시_Modal_split!C$3 * 0.01</f>
        <v>0.21738549817500211</v>
      </c>
      <c r="N101" s="213">
        <f>INDEX($A$94:$H$106,MATCH($L101,$B$94:$B$106,0),MATCH($M$93,$A$94:$H$94,0))*고양시_Modal_split!D$3 * 0.01</f>
        <v>36.512999925608398</v>
      </c>
      <c r="O101" s="213">
        <f>INDEX($A$94:$H$106,MATCH($L101,$B$94:$B$106,0),MATCH($M$93,$A$94:$H$94,0))*고양시_Modal_split!E$3 * 0.01</f>
        <v>4.4175838736277218</v>
      </c>
      <c r="P101" s="213">
        <f>INDEX($A$94:$H$106,MATCH($L101,$B$94:$B$106,0),MATCH($M$93,$A$94:$H$94,0))*고양시_Modal_split!F$3 * 0.01</f>
        <v>7.1193750652313206</v>
      </c>
      <c r="Q101" s="213">
        <f>INDEX($A$94:$H$106,MATCH($L101,$B$94:$B$106,0),MATCH($M$93,$A$94:$H$94,0))*고양시_Modal_split!G$3 * 0.01</f>
        <v>0.71426663686072134</v>
      </c>
      <c r="R101" s="213">
        <f>INDEX($A$94:$H$106,MATCH($L101,$B$94:$B$106,0),MATCH($M$93,$A$94:$H$94,0))*고양시_Modal_split!H$3 * 0.01</f>
        <v>7.7637677919643626E-3</v>
      </c>
      <c r="S101" s="213">
        <f>INDEX($A$94:$H$106,MATCH($L101,$B$94:$B$106,0),MATCH($M$93,$A$94:$H$94,0))*고양시_Modal_split!I$3 * 0.01</f>
        <v>2.1583274461660928</v>
      </c>
      <c r="T101" s="213">
        <f>INDEX($A$94:$H$106,MATCH($L101,$B$94:$B$106,0),MATCH($M$93,$A$94:$H$94,0))*고양시_Modal_split!J$3 * 0.01</f>
        <v>23.632909158739523</v>
      </c>
      <c r="U101" s="213">
        <f>INDEX($A$94:$H$106,MATCH($L101,$B$94:$B$106,0),MATCH($M$93,$A$94:$H$94,0))*고양시_Modal_split!K$3 * 0.01</f>
        <v>0.11645651687946544</v>
      </c>
      <c r="V101" s="213">
        <f>INDEX($A$94:$H$106,MATCH($L101,$B$94:$B$106,0),MATCH($M$93,$A$94:$H$94,0))*고양시_Modal_split!L$3 * 0.01</f>
        <v>2.3446578731732375</v>
      </c>
      <c r="W101" s="213">
        <f>INDEX($A$94:$H$106,MATCH($L101,$B$94:$B$106,0),MATCH($M$93,$A$94:$H$94,0))*고양시_Modal_split!M$3 * 0.01</f>
        <v>0.17856665921518033</v>
      </c>
      <c r="X101" s="213">
        <f>INDEX($A$94:$H$106,MATCH($L101,$B$94:$B$106,0),MATCH($M$93,$A$94:$H$94,0))*고양시_Modal_split!N$3 * 0.01</f>
        <v>7.7637677919643627E-2</v>
      </c>
      <c r="Y101" s="213">
        <f>INDEX($A$94:$H$106,MATCH($L101,$B$94:$B$106,0),MATCH($M$93,$A$94:$H$94,0))*고양시_Modal_split!O$3 * 0.01</f>
        <v>0.13974782025535853</v>
      </c>
      <c r="Z101" s="213">
        <f>INDEX($A$94:$H$106,MATCH($L101,$B$94:$B$106,0),MATCH($M$93,$A$94:$H$94,0))*고양시_Modal_split!P$3 * 0.01</f>
        <v>77.637677919643622</v>
      </c>
      <c r="AA101" s="213">
        <f>INDEX($A$94:$H$106,MATCH($L101,$B$94:$B$106,0),MATCH($AA$93,$A$94:$H$94,0))*고양시_Modal_split!C$4 * 0.01</f>
        <v>171.03619844258182</v>
      </c>
      <c r="AB101" s="213">
        <f>INDEX($A$94:$H$106,MATCH($L101,$B$94:$B$106,0),MATCH($AA$93,$A$94:$H$94,0))*고양시_Modal_split!D$4 * 0.01</f>
        <v>180.19483850373189</v>
      </c>
      <c r="AC101" s="213">
        <f>INDEX($A$94:$H$106,MATCH($L101,$B$94:$B$106,0),MATCH($AA$93,$A$94:$H$94,0))*고양시_Modal_split!E$4 * 0.01</f>
        <v>43.658057224009873</v>
      </c>
      <c r="AD101" s="213">
        <f>INDEX($A$94:$H$106,MATCH($L101,$B$94:$B$106,0),MATCH($AA$93,$A$94:$H$94,0))*고양시_Modal_split!F$4 * 0.01</f>
        <v>5.3378577043512712</v>
      </c>
      <c r="AE101" s="213">
        <f>INDEX($A$94:$H$106,MATCH($L101,$B$94:$B$106,0),MATCH($AA$93,$A$94:$H$94,0))*고양시_Modal_split!G$4 * 0.01</f>
        <v>65.796119703108829</v>
      </c>
      <c r="AF101" s="213">
        <f>INDEX($A$94:$H$106,MATCH($L101,$B$94:$B$106,0),MATCH($AA$93,$A$94:$H$94,0))*고양시_Modal_split!H$4 * 0.01</f>
        <v>0</v>
      </c>
      <c r="AG101" s="213">
        <f>INDEX($A$94:$H$106,MATCH($L101,$B$94:$B$106,0),MATCH($AA$93,$A$94:$H$94,0))*고양시_Modal_split!I$4 * 0.01</f>
        <v>19.553415590676234</v>
      </c>
      <c r="AH101" s="213">
        <f>INDEX($A$94:$H$106,MATCH($L101,$B$94:$B$106,0),MATCH($AA$93,$A$94:$H$94,0))*고양시_Modal_split!J$4 * 0.01</f>
        <v>26.464536618415252</v>
      </c>
      <c r="AI101" s="213">
        <f>INDEX($A$94:$H$106,MATCH($L101,$B$94:$B$106,0),MATCH($AA$93,$A$94:$H$94,0))*고양시_Modal_split!K$4 * 0.01</f>
        <v>0</v>
      </c>
      <c r="AJ101" s="213">
        <f>INDEX($A$94:$H$106,MATCH($L101,$B$94:$B$106,0),MATCH($AA$93,$A$94:$H$94,0))*고양시_Modal_split!L$4 * 0.01</f>
        <v>25.958844835897764</v>
      </c>
      <c r="AK101" s="213">
        <f>INDEX($A$94:$H$106,MATCH($L101,$B$94:$B$106,0),MATCH($AA$93,$A$94:$H$94,0))*고양시_Modal_split!M$4 * 0.01</f>
        <v>3.7645943809635289</v>
      </c>
      <c r="AL101" s="213">
        <f>INDEX($A$94:$H$106,MATCH($L101,$B$94:$B$106,0),MATCH($AA$93,$A$94:$H$94,0))*고양시_Modal_split!N$4 * 0.01</f>
        <v>14.046993958819135</v>
      </c>
      <c r="AM101" s="213">
        <f>INDEX($A$94:$H$106,MATCH($L101,$B$94:$B$106,0),MATCH($AA$93,$A$94:$H$94,0))*고양시_Modal_split!O$4 * 0.01</f>
        <v>6.0683013902098679</v>
      </c>
      <c r="AN101" s="213">
        <f>INDEX($A$94:$H$106,MATCH($L101,$B$94:$B$106,0),MATCH($AA$93,$A$94:$H$94,0))*고양시_Modal_split!P$4 * 0.01</f>
        <v>561.87975835276541</v>
      </c>
      <c r="AO101" s="213">
        <f>INDEX($A$94:$H$106,MATCH($L101,$B$94:$B$106,0),MATCH($AO$93,$A$94:$H$94,0))*고양시_Modal_split!C$5 * 0.01</f>
        <v>1.9340190580504527E-2</v>
      </c>
      <c r="AP101" s="213">
        <f>INDEX($A$94:$H$106,MATCH($L101,$B$94:$B$106,0),MATCH($AO$93,$A$94:$H$94,0))*고양시_Modal_split!D$5 * 0.01</f>
        <v>23.620819428989531</v>
      </c>
      <c r="AQ101" s="213">
        <f>INDEX($A$94:$H$106,MATCH($L101,$B$94:$B$106,0),MATCH($AO$93,$A$94:$H$94,0))*고양시_Modal_split!E$5 * 0.01</f>
        <v>3.1750146202994927</v>
      </c>
      <c r="AR101" s="213">
        <f>INDEX($A$94:$H$106,MATCH($L101,$B$94:$B$106,0),MATCH($AO$93,$A$94:$H$94,0))*고양시_Modal_split!F$5 * 0.01</f>
        <v>0.67690667031765839</v>
      </c>
      <c r="AS101" s="213">
        <f>INDEX($A$94:$H$106,MATCH($L101,$B$94:$B$106,0),MATCH($AO$93,$A$94:$H$94,0))*고양시_Modal_split!G$5 * 0.01</f>
        <v>0.20951873128879903</v>
      </c>
      <c r="AT101" s="213">
        <f>INDEX($A$94:$H$106,MATCH($L101,$B$94:$B$106,0),MATCH($AO$93,$A$94:$H$94,0))*고양시_Modal_split!H$5 * 0.01</f>
        <v>2.2563555677255275E-2</v>
      </c>
      <c r="AU101" s="213">
        <f>INDEX($A$94:$H$106,MATCH($L101,$B$94:$B$106,0),MATCH($AO$93,$A$94:$H$94,0))*고양시_Modal_split!I$5 * 0.01</f>
        <v>0.89287213179995906</v>
      </c>
      <c r="AV101" s="213">
        <f>INDEX($A$94:$H$106,MATCH($L101,$B$94:$B$106,0),MATCH($AO$93,$A$94:$H$94,0))*고양시_Modal_split!J$5 * 0.01</f>
        <v>2.0210499156627231</v>
      </c>
      <c r="AW101" s="213">
        <f>INDEX($A$94:$H$106,MATCH($L101,$B$94:$B$106,0),MATCH($AO$93,$A$94:$H$94,0))*고양시_Modal_split!K$5 * 0.01</f>
        <v>6.4467301935015086E-3</v>
      </c>
      <c r="AX101" s="213">
        <f>INDEX($A$94:$H$106,MATCH($L101,$B$94:$B$106,0),MATCH($AO$93,$A$94:$H$94,0))*고양시_Modal_split!L$5 * 0.01</f>
        <v>0.82195809967144229</v>
      </c>
      <c r="AY101" s="213">
        <f>INDEX($A$94:$H$106,MATCH($L101,$B$94:$B$106,0),MATCH($AO$93,$A$94:$H$94,0))*고양시_Modal_split!M$5 * 0.01</f>
        <v>0.21596546148230056</v>
      </c>
      <c r="AZ101" s="213">
        <f>INDEX($A$94:$H$106,MATCH($L101,$B$94:$B$106,0),MATCH($AO$93,$A$94:$H$94,0))*고양시_Modal_split!N$5 * 0.01</f>
        <v>5.4797206644762814E-2</v>
      </c>
      <c r="BA101" s="213">
        <f>INDEX($A$94:$H$106,MATCH($L101,$B$94:$B$106,0),MATCH($AO$93,$A$94:$H$94,0))*고양시_Modal_split!O$5 * 0.01</f>
        <v>0.49639822489961616</v>
      </c>
      <c r="BB101" s="213">
        <f>INDEX($A$94:$H$106,MATCH($L101,$B$94:$B$106,0),MATCH($AO$93,$A$94:$H$94,0))*고양시_Modal_split!P$5 * 0.01</f>
        <v>32.233650967507536</v>
      </c>
      <c r="BC101" s="213">
        <f>INDEX($A$94:$H$106,MATCH($L101,$B$94:$B$106,0),MATCH($BC$93,$A$94:$H$94,0))*고양시_Modal_split!C$6 * 0.01</f>
        <v>0</v>
      </c>
      <c r="BD101" s="207">
        <f>INDEX($A$94:$H$106,MATCH($L101,$B$94:$B$106,0),MATCH($BC$93,$A$94:$H$94,0))*고양시_Modal_split!D$6 * 0.01</f>
        <v>4.1947647511041922E-2</v>
      </c>
      <c r="BE101" s="207">
        <f>INDEX($A$94:$H$106,MATCH($L101,$B$94:$B$106,0),MATCH($BC$93,$A$94:$H$94,0))*고양시_Modal_split!E$6 * 0.01</f>
        <v>2.1781775666885675E-4</v>
      </c>
      <c r="BF101" s="207">
        <f>INDEX($A$94:$H$106,MATCH($L101,$B$94:$B$106,0),MATCH($BC$93,$A$94:$H$94,0))*고양시_Modal_split!F$6 * 0.01</f>
        <v>6.1799456543257031E-4</v>
      </c>
      <c r="BG101" s="207">
        <f>INDEX($A$94:$H$106,MATCH($L101,$B$94:$B$106,0),MATCH($BC$93,$A$94:$H$94,0))*고양시_Modal_split!G$6 * 0.01</f>
        <v>0</v>
      </c>
      <c r="BH101" s="207">
        <f>INDEX($A$94:$H$106,MATCH($L101,$B$94:$B$106,0),MATCH($BC$93,$A$94:$H$94,0))*고양시_Modal_split!H$6 * 0.01</f>
        <v>2.6897960183991389E-3</v>
      </c>
      <c r="BI101" s="207">
        <f>INDEX($A$94:$H$106,MATCH($L101,$B$94:$B$106,0),MATCH($BC$93,$A$94:$H$94,0))*고양시_Modal_split!I$6 * 0.01</f>
        <v>1.7931973455994254E-3</v>
      </c>
      <c r="BJ101" s="207">
        <f>INDEX($A$94:$H$106,MATCH($L101,$B$94:$B$106,0),MATCH($BC$93,$A$94:$H$94,0))*고양시_Modal_split!J$6 * 0.01</f>
        <v>2.5023714370794241E-3</v>
      </c>
      <c r="BK101" s="207">
        <f>INDEX($A$94:$H$106,MATCH($L101,$B$94:$B$106,0),MATCH($BC$93,$A$94:$H$94,0))*고양시_Modal_split!K$6 * 0.01</f>
        <v>0</v>
      </c>
      <c r="BL101" s="207">
        <f>INDEX($A$94:$H$106,MATCH($L101,$B$94:$B$106,0),MATCH($BC$93,$A$94:$H$94,0))*고양시_Modal_split!L$6 * 0.01</f>
        <v>3.8498022108914221E-4</v>
      </c>
      <c r="BM101" s="207">
        <f>INDEX($A$94:$H$106,MATCH($L101,$B$94:$B$106,0),MATCH($BC$93,$A$94:$H$94,0))*고양시_Modal_split!M$6 * 0.01</f>
        <v>4.6096315946199921E-4</v>
      </c>
      <c r="BN101" s="207">
        <f>INDEX($A$94:$H$106,MATCH($L101,$B$94:$B$106,0),MATCH($BC$93,$A$94:$H$94,0))*고양시_Modal_split!N$6 * 0.01</f>
        <v>0</v>
      </c>
      <c r="BO101" s="207">
        <f>INDEX($A$94:$H$106,MATCH($L101,$B$94:$B$106,0),MATCH($BC$93,$A$94:$H$94,0))*고양시_Modal_split!O$6 * 0.01</f>
        <v>4.0524233798857072E-5</v>
      </c>
      <c r="BP101" s="214">
        <f>INDEX($A$94:$H$106,MATCH($L101,$B$94:$B$106,0),MATCH($BC$93,$A$94:$H$94,0))*고양시_Modal_split!P$6 * 0.01</f>
        <v>5.0655292248571349E-2</v>
      </c>
      <c r="BQ101" s="213">
        <f>INDEX($A$94:$H$106,MATCH($L101,$B$94:$B$106,0),MATCH($BQ$93,$A$94:$H$94,0))*고양시_Modal_split!C$7 * 0.01</f>
        <v>0</v>
      </c>
      <c r="BR101" s="213">
        <f>INDEX($A$94:$H$106,MATCH($L101,$B$94:$B$106,0),MATCH($BQ$93,$A$94:$H$94,0))*고양시_Modal_split!D$7 * 0.01</f>
        <v>0.11726812722860373</v>
      </c>
      <c r="BS101" s="213">
        <f>INDEX($A$94:$H$106,MATCH($L101,$B$94:$B$106,0),MATCH($BQ$93,$A$94:$H$94,0))*고양시_Modal_split!E$7 * 0.01</f>
        <v>5.7217966777664024E-3</v>
      </c>
      <c r="BT101" s="213">
        <f>INDEX($A$94:$H$106,MATCH($L101,$B$94:$B$106,0),MATCH($BQ$93,$A$94:$H$94,0))*고양시_Modal_split!F$7 * 0.01</f>
        <v>1.9136443738349174E-3</v>
      </c>
      <c r="BU101" s="213">
        <f>INDEX($A$94:$H$106,MATCH($L101,$B$94:$B$106,0),MATCH($BQ$93,$A$94:$H$94,0))*고양시_Modal_split!G$7 * 0.01</f>
        <v>8.0373063701066536E-4</v>
      </c>
      <c r="BV101" s="213">
        <f>INDEX($A$94:$H$106,MATCH($L101,$B$94:$B$106,0),MATCH($BQ$93,$A$94:$H$94,0))*고양시_Modal_split!H$7 * 0.01</f>
        <v>1.0697272049737187E-2</v>
      </c>
      <c r="BW101" s="213">
        <f>INDEX($A$94:$H$106,MATCH($L101,$B$94:$B$106,0),MATCH($BQ$93,$A$94:$H$94,0))*고양시_Modal_split!I$7 * 0.01</f>
        <v>3.5727740459497913E-2</v>
      </c>
      <c r="BX101" s="213">
        <f>INDEX($A$94:$H$106,MATCH($L101,$B$94:$B$106,0),MATCH($BQ$93,$A$94:$H$94,0))*고양시_Modal_split!J$7 * 0.01</f>
        <v>3.8272887476698347E-5</v>
      </c>
      <c r="BY101" s="213">
        <f>INDEX($A$94:$H$106,MATCH($L101,$B$94:$B$106,0),MATCH($BQ$93,$A$94:$H$94,0))*고양시_Modal_split!K$7 * 0.01</f>
        <v>1.4735061678528866E-2</v>
      </c>
      <c r="BZ101" s="213">
        <f>INDEX($A$94:$H$106,MATCH($L101,$B$94:$B$106,0),MATCH($BQ$93,$A$94:$H$94,0))*고양시_Modal_split!L$7 * 0.01</f>
        <v>1.3395510616844421E-4</v>
      </c>
      <c r="CA101" s="213">
        <f>INDEX($A$94:$H$106,MATCH($L101,$B$94:$B$106,0),MATCH($BQ$93,$A$94:$H$94,0))*고양시_Modal_split!M$7 * 0.01</f>
        <v>3.5785149790712955E-3</v>
      </c>
      <c r="CB101" s="213">
        <f>INDEX($A$94:$H$106,MATCH($L101,$B$94:$B$106,0),MATCH($BQ$93,$A$94:$H$94,0))*고양시_Modal_split!N$7 * 0.01</f>
        <v>7.4632130579561765E-4</v>
      </c>
      <c r="CC101" s="213">
        <f>INDEX($A$94:$H$106,MATCH($L101,$B$94:$B$106,0),MATCH($BQ$93,$A$94:$H$94,0))*고양시_Modal_split!O$7 * 0.01</f>
        <v>0</v>
      </c>
      <c r="CD101" s="213">
        <f>INDEX($A$94:$H$106,MATCH($L101,$B$94:$B$106,0),MATCH($BQ$93,$A$94:$H$94,0))*고양시_Modal_split!P$7 * 0.01</f>
        <v>0.19136443738349174</v>
      </c>
      <c r="CE101" s="218">
        <f t="shared" si="59"/>
        <v>171.27292413133731</v>
      </c>
      <c r="CF101" s="208">
        <f t="shared" si="40"/>
        <v>240.48787363306948</v>
      </c>
      <c r="CG101" s="208">
        <f t="shared" si="41"/>
        <v>51.256595332371525</v>
      </c>
      <c r="CH101" s="208">
        <f t="shared" si="42"/>
        <v>13.136671078839518</v>
      </c>
      <c r="CI101" s="208">
        <f t="shared" si="43"/>
        <v>66.72070880189537</v>
      </c>
      <c r="CJ101" s="208">
        <f t="shared" si="44"/>
        <v>4.3714391537355964E-2</v>
      </c>
      <c r="CK101" s="208">
        <f t="shared" si="45"/>
        <v>22.642136106447385</v>
      </c>
      <c r="CL101" s="208">
        <f t="shared" si="46"/>
        <v>52.121036337142058</v>
      </c>
      <c r="CM101" s="208">
        <f t="shared" si="47"/>
        <v>0.1376383087514958</v>
      </c>
      <c r="CN101" s="208">
        <f t="shared" si="48"/>
        <v>29.125979744069699</v>
      </c>
      <c r="CO101" s="208">
        <f t="shared" si="49"/>
        <v>4.1631659797995431</v>
      </c>
      <c r="CP101" s="208">
        <f t="shared" si="50"/>
        <v>14.180175164689336</v>
      </c>
      <c r="CQ101" s="208">
        <f t="shared" si="51"/>
        <v>6.7044879595986417</v>
      </c>
      <c r="CR101" s="219">
        <f t="shared" si="52"/>
        <v>671.99310696954865</v>
      </c>
      <c r="CS101" s="225">
        <f t="shared" si="60"/>
        <v>0</v>
      </c>
      <c r="CV101" s="265" t="s">
        <v>433</v>
      </c>
      <c r="CW101" s="271" t="s">
        <v>484</v>
      </c>
      <c r="CX101" s="267">
        <f>INDEX($M$93:$Z$106,MATCH($CW101,$L$93:$L$106,0),MATCH(CX$94,$M$94:$Z$94,0))/INDEX(고양시_재차인원!$D$4:$H$35,MATCH("고양시",고양시_재차인원!$B$4:$B$35,0),MATCH('A.일산테크노밸리(859991)_수정'!$CX$93,고양시_재차인원!$D$4:$H$4,0))</f>
        <v>32.60089279072178</v>
      </c>
      <c r="CY101" s="267">
        <f>INDEX($M$93:$Z$106,MATCH($CW101,$L$93:$L$106,0),MATCH(CY$94,$M$94:$Z$94,0))/INDEX(고양시_재차인원!$K$4:$O$20,MATCH("경기도",고양시_재차인원!$K$4:$K$20,0),MATCH('A.일산테크노밸리(859991)_수정'!CY$94,고양시_재차인원!$K$4:$O$4,0))</f>
        <v>2.6966890559098169E-4</v>
      </c>
      <c r="CZ101" s="267">
        <f>INDEX($M$93:$Z$106,MATCH($CW101,$L$93:$L$106,0),MATCH(CZ$94,$M$94:$Z$94,0))/INDEX(고양시_재차인원!$K$4:$O$20,MATCH("경기도",고양시_재차인원!$K$4:$K$20,0),MATCH('A.일산테크노밸리(859991)_수정'!CZ$94,고양시_재차인원!$K$4:$O$4,0))</f>
        <v>7.4967955754292909E-2</v>
      </c>
      <c r="DA101" s="267">
        <f>INDEX($M$93:$Z$106,MATCH($CW101,$L$93:$L$106,0),MATCH(DA$94,$M$94:$Z$94,0))/INDEX(고양시_재차인원!$K$4:$O$20,MATCH("경기도",고양시_재차인원!$K$4:$K$20,0),MATCH('A.일산테크노밸리(859991)_수정'!DA$94,고양시_재차인원!$K$4:$O$4,0))</f>
        <v>1.5631052487821584</v>
      </c>
      <c r="DB101" s="268">
        <f>INDEX($AA$93:$AN$106,MATCH($CW101,$L$93:$L$106,0),MATCH(DB$94,$AA$94:$AN$94,0))/INDEX(고양시_재차인원!$D$4:$H$35,MATCH("고양시",고양시_재차인원!$B$4:$B$35,0),MATCH('A.일산테크노밸리(859991)_수정'!$DB$93,고양시_재차인원!$D$4:$H$4,0))</f>
        <v>127.79775780406517</v>
      </c>
      <c r="DC101" s="267">
        <f>INDEX($AA$93:$AN$106,MATCH($CW101,$L$93:$L$106,0),MATCH(DC$94,$AA$94:$AN$94,0))/INDEX(고양시_재차인원!$K$4:$O$20,MATCH("경기도",고양시_재차인원!$K$4:$K$20,0),MATCH('A.일산테크노밸리(859991)_수정'!DC$94,고양시_재차인원!$K$4:$O$4,0))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1" s="267">
        <f>INDEX($AA$93:$AN$106,MATCH($CW101,$L$93:$L$106,0),MATCH(DD$94,$AA$94:$AN$94,0))/INDEX(고양시_재차인원!$K$4:$O$20,MATCH("경기도",고양시_재차인원!$K$4:$K$20,0),MATCH('A.일산테크노밸리(859991)_수정'!DD$94,고양시_재차인원!$K$4:$O$4,0))</f>
        <v>0.67917386560181436</v>
      </c>
      <c r="DE101" s="267">
        <f>INDEX($AA$93:$AN$106,MATCH($CW101,$L$93:$L$106,0),MATCH(DE$94,$AA$94:$AN$94,0))/INDEX(고양시_재차인원!$K$4:$O$20,MATCH("경기도",고양시_재차인원!$K$4:$K$20,0),MATCH('A.일산테크노밸리(859991)_수정'!DE$94,고양시_재차인원!$K$4:$O$4,0))</f>
        <v>17.305896557265175</v>
      </c>
      <c r="DF101" s="268">
        <f>INDEX($AO$93:$BB$106,MATCH($CW101,$L$93:$L$106,0),MATCH(DF$94,$AO$94:$BB$94,0))/INDEX(고양시_재차인원!$D$4:$H$35,MATCH("고양시",고양시_재차인원!$B$4:$B$35,0),MATCH('A.일산테크노밸리(859991)_수정'!$DF$93,고양시_재차인원!$D$4:$H$4,0))</f>
        <v>18.169861099222715</v>
      </c>
      <c r="DG101" s="267">
        <f>INDEX($AO$93:$BB$106,MATCH($CW101,$L$93:$L$106,0),MATCH(DG$94,$AO$94:$BB$94,0))/INDEX(고양시_재차인원!$K$4:$O$20,MATCH("경기도",고양시_재차인원!$K$4:$K$20,0),MATCH('A.일산테크노밸리(859991)_수정'!DG$94,고양시_재차인원!$K$4:$O$4,0))</f>
        <v>7.8372892244721348E-4</v>
      </c>
      <c r="DH101" s="267">
        <f>INDEX($AO$93:$BB$106,MATCH($CW101,$L$93:$L$106,0),MATCH(DH$94,$AO$94:$BB$94,0))/INDEX(고양시_재차인원!$K$4:$O$20,MATCH("경기도",고양시_재차인원!$K$4:$K$20,0),MATCH('A.일산테크노밸리(859991)_수정'!DH$94,고양시_재차인원!$K$4:$O$4,0))</f>
        <v>3.1013273073982602E-2</v>
      </c>
      <c r="DI101" s="267">
        <f>INDEX($AO$93:$BB$106,MATCH($CW101,$L$93:$L$106,0),MATCH(DI$94,$AO$94:$BB$94,0))/INDEX(고양시_재차인원!$K$4:$O$20,MATCH("경기도",고양시_재차인원!$K$4:$K$20,0),MATCH('A.일산테크노밸리(859991)_수정'!DI$94,고양시_재차인원!$K$4:$O$4,0))</f>
        <v>0.54797206644762819</v>
      </c>
      <c r="DJ101" s="268">
        <f>INDEX($BC$93:$BP$106,MATCH($CW101,$L$93:$L$106,0),MATCH(DJ$94,$BC$94:$BP$94,0))/INDEX(고양시_재차인원!$D$4:$H$35,MATCH("고양시",고양시_재차인원!$B$4:$B$35,0),MATCH('A.일산테크노밸리(859991)_수정'!$DJ$93,고양시_재차인원!$D$4:$H$4,0))</f>
        <v>3.0843858464001412E-2</v>
      </c>
      <c r="DK101" s="267">
        <f>INDEX($BC$93:$BP$106,MATCH($CW101,$L$93:$L$106,0),MATCH(DK$94,$BC$94:$BP$94,0))/INDEX(고양시_재차인원!$K$4:$O$20,MATCH("경기도",고양시_재차인원!$K$4:$K$20,0),MATCH('A.일산테크노밸리(859991)_수정'!DK$94,고양시_재차인원!$K$4:$O$4,0))</f>
        <v>9.3428135408097916E-5</v>
      </c>
      <c r="DL101" s="267">
        <f>INDEX($BC$93:$BP$106,MATCH($CW101,$L$93:$L$106,0),MATCH(DL$94,$BC$94:$BP$94,0))/INDEX(고양시_재차인원!$K$4:$O$20,MATCH("경기도",고양시_재차인원!$K$4:$K$20,0),MATCH('A.일산테크노밸리(859991)_수정'!DL$94,고양시_재차인원!$K$4:$O$4,0))</f>
        <v>6.2285423605398593E-5</v>
      </c>
      <c r="DM101" s="267">
        <f>INDEX($BC$93:$BP$106,MATCH($CW101,$L$93:$L$106,0),MATCH(DM$94,$BC$94:$BP$94,0))/INDEX(고양시_재차인원!$K$4:$O$20,MATCH("경기도",고양시_재차인원!$K$4:$K$20,0),MATCH('A.일산테크노밸리(859991)_수정'!DM$94,고양시_재차인원!$K$4:$O$4,0))</f>
        <v>2.5665348072609481E-4</v>
      </c>
      <c r="DN101" s="268">
        <f>INDEX($BQ$93:$CD$106,MATCH($CW101,$L$93:$L$106,0),MATCH(DN$94,$BQ$94:$CD$94,0))/INDEX(고양시_재차인원!$D$4:$H$35,MATCH("고양시",고양시_재차인원!$B$4:$B$35,0),MATCH('A.일산테크노밸리(859991)_수정'!$DN$93,고양시_재차인원!$D$4:$H$4,0))</f>
        <v>9.3069942244923598E-2</v>
      </c>
      <c r="DO101" s="267">
        <f>INDEX($BQ$93:$CD$106,MATCH($CW101,$L$93:$L$106,0),MATCH(DO$94,$BQ$94:$CD$94,0))/INDEX(고양시_재차인원!$K$4:$O$20,MATCH("경기도",고양시_재차인원!$K$4:$K$20,0),MATCH('A.일산테크노밸리(859991)_수정'!DO$94,고양시_재차인원!$K$4:$O$4,0))</f>
        <v>3.7156207189083669E-4</v>
      </c>
      <c r="DP101" s="267">
        <f>INDEX($BQ$93:$CD$106,MATCH($CW101,$L$93:$L$106,0),MATCH(DP$94,$BQ$94:$CD$94,0))/INDEX(고양시_재차인원!$K$4:$O$20,MATCH("경기도",고양시_재차인원!$K$4:$K$20,0),MATCH('A.일산테크노밸리(859991)_수정'!DP$94,고양시_재차인원!$K$4:$O$4,0))</f>
        <v>1.2409774386765513E-3</v>
      </c>
      <c r="DQ101" s="267">
        <f>INDEX($BQ$93:$CD$106,MATCH($CW101,$L$93:$L$106,0),MATCH(DQ$94,$BQ$94:$CD$94,0))/INDEX(고양시_재차인원!$K$4:$O$20,MATCH("경기도",고양시_재차인원!$K$4:$K$20,0),MATCH('A.일산테크노밸리(859991)_수정'!DQ$94,고양시_재차인원!$K$4:$O$4,0))</f>
        <v>8.9303404112296139E-5</v>
      </c>
      <c r="DR101" s="269">
        <f t="shared" si="61"/>
        <v>178.69242549471858</v>
      </c>
      <c r="DS101" s="270">
        <f t="shared" si="53"/>
        <v>1.5183880353371298E-3</v>
      </c>
      <c r="DT101" s="270">
        <f t="shared" si="54"/>
        <v>0.7864583572923719</v>
      </c>
      <c r="DU101" s="270">
        <f t="shared" si="55"/>
        <v>19.4173198293798</v>
      </c>
      <c r="DW101" s="278"/>
      <c r="DX101" s="278" t="s">
        <v>596</v>
      </c>
      <c r="DY101" s="281">
        <f>SUM(DR101:DR103)+SUM(DU101:DU103)</f>
        <v>857.64595777241584</v>
      </c>
      <c r="DZ101" s="281">
        <f>SUM(DS101:DS103)+SUM(DT101:DT103)</f>
        <v>3.4112661613056345</v>
      </c>
      <c r="EC101" s="412" t="s">
        <v>15</v>
      </c>
      <c r="ED101" s="412" t="s">
        <v>572</v>
      </c>
      <c r="EE101" s="412">
        <v>10028.5581</v>
      </c>
      <c r="EF101" s="412">
        <v>4.6576536899844041E-2</v>
      </c>
      <c r="EG101" s="413">
        <v>859008</v>
      </c>
      <c r="EH101" s="414">
        <f t="shared" si="56"/>
        <v>326.66724223790351</v>
      </c>
      <c r="EI101" s="415">
        <f t="shared" si="57"/>
        <v>1.2993110960932122</v>
      </c>
      <c r="EJ101" s="402">
        <v>0</v>
      </c>
      <c r="EM101" s="278" t="s">
        <v>15</v>
      </c>
      <c r="EN101" s="278" t="s">
        <v>572</v>
      </c>
      <c r="EO101" s="278">
        <v>10028.5581</v>
      </c>
      <c r="EP101" s="278">
        <v>4.6576536899844041E-2</v>
      </c>
      <c r="EQ101" s="289">
        <v>859008</v>
      </c>
      <c r="ER101" s="290">
        <f t="shared" si="38"/>
        <v>326.66724223790351</v>
      </c>
      <c r="ES101" s="291">
        <f t="shared" si="39"/>
        <v>1.2993110960932122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25">
      <c r="A102" s="205" t="s">
        <v>491</v>
      </c>
      <c r="B102" s="203" t="s">
        <v>490</v>
      </c>
      <c r="C102" s="400">
        <f>'A.일산테크노밸리(859991)_수정'!$P35*KTDB_TripDistribution_2050!T$12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59.691280008570232</v>
      </c>
      <c r="D102" s="400">
        <f>'A.일산테크노밸리(859991)_수정'!$P35*KTDB_TripDistribution_2050!U$12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431.998005165694</v>
      </c>
      <c r="E102" s="400">
        <f>'A.일산테크노밸리(859991)_수정'!$P35*KTDB_TripDistribution_2050!V$12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24.782656271500777</v>
      </c>
      <c r="F102" s="400">
        <f>'A.일산테크노밸리(859991)_수정'!$P35*KTDB_TripDistribution_2050!W$12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3.8946028713725704E-2</v>
      </c>
      <c r="G102" s="400">
        <f>'A.일산테크노밸리(859991)_수정'!$P35*KTDB_TripDistribution_2050!X$12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0.14712944180740822</v>
      </c>
      <c r="H102" s="400">
        <f>'A.일산테크노밸리(859991)_수정'!$P35*KTDB_TripDistribution_2050!Y$12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516.6580169162861</v>
      </c>
      <c r="J102" s="230">
        <f t="shared" si="58"/>
        <v>516.65801691628621</v>
      </c>
      <c r="K102" s="206"/>
      <c r="L102" s="210" t="s">
        <v>486</v>
      </c>
      <c r="M102" s="213">
        <f>INDEX($A$94:$H$106,MATCH($L102,$B$94:$B$106,0),MATCH($M$93,$A$94:$H$94,0))*고양시_Modal_split!C$3 * 0.01</f>
        <v>0.16713558402399664</v>
      </c>
      <c r="N102" s="213">
        <f>INDEX($A$94:$H$106,MATCH($L102,$B$94:$B$106,0),MATCH($M$93,$A$94:$H$94,0))*고양시_Modal_split!D$3 * 0.01</f>
        <v>28.07280898803058</v>
      </c>
      <c r="O102" s="213">
        <f>INDEX($A$94:$H$106,MATCH($L102,$B$94:$B$106,0),MATCH($M$93,$A$94:$H$94,0))*고양시_Modal_split!E$3 * 0.01</f>
        <v>3.3964338324876455</v>
      </c>
      <c r="P102" s="213">
        <f>INDEX($A$94:$H$106,MATCH($L102,$B$94:$B$106,0),MATCH($M$93,$A$94:$H$94,0))*고양시_Modal_split!F$3 * 0.01</f>
        <v>5.4736903767858909</v>
      </c>
      <c r="Q102" s="213">
        <f>INDEX($A$94:$H$106,MATCH($L102,$B$94:$B$106,0),MATCH($M$93,$A$94:$H$94,0))*고양시_Modal_split!G$3 * 0.01</f>
        <v>0.54915977607884603</v>
      </c>
      <c r="R102" s="213">
        <f>INDEX($A$94:$H$106,MATCH($L102,$B$94:$B$106,0),MATCH($M$93,$A$94:$H$94,0))*고양시_Modal_split!H$3 * 0.01</f>
        <v>5.9691280008570234E-3</v>
      </c>
      <c r="S102" s="213">
        <f>INDEX($A$94:$H$106,MATCH($L102,$B$94:$B$106,0),MATCH($M$93,$A$94:$H$94,0))*고양시_Modal_split!I$3 * 0.01</f>
        <v>1.6594175842382524</v>
      </c>
      <c r="T102" s="213">
        <f>INDEX($A$94:$H$106,MATCH($L102,$B$94:$B$106,0),MATCH($M$93,$A$94:$H$94,0))*고양시_Modal_split!J$3 * 0.01</f>
        <v>18.170025634608781</v>
      </c>
      <c r="U102" s="213">
        <f>INDEX($A$94:$H$106,MATCH($L102,$B$94:$B$106,0),MATCH($M$93,$A$94:$H$94,0))*고양시_Modal_split!K$3 * 0.01</f>
        <v>8.9536920012855334E-2</v>
      </c>
      <c r="V102" s="213">
        <f>INDEX($A$94:$H$106,MATCH($L102,$B$94:$B$106,0),MATCH($M$93,$A$94:$H$94,0))*고양시_Modal_split!L$3 * 0.01</f>
        <v>1.802676656258821</v>
      </c>
      <c r="W102" s="213">
        <f>INDEX($A$94:$H$106,MATCH($L102,$B$94:$B$106,0),MATCH($M$93,$A$94:$H$94,0))*고양시_Modal_split!M$3 * 0.01</f>
        <v>0.13728994401971151</v>
      </c>
      <c r="X102" s="213">
        <f>INDEX($A$94:$H$106,MATCH($L102,$B$94:$B$106,0),MATCH($M$93,$A$94:$H$94,0))*고양시_Modal_split!N$3 * 0.01</f>
        <v>5.9691280008570234E-2</v>
      </c>
      <c r="Y102" s="213">
        <f>INDEX($A$94:$H$106,MATCH($L102,$B$94:$B$106,0),MATCH($M$93,$A$94:$H$94,0))*고양시_Modal_split!O$3 * 0.01</f>
        <v>0.1074443040154264</v>
      </c>
      <c r="Z102" s="213">
        <f>INDEX($A$94:$H$106,MATCH($L102,$B$94:$B$106,0),MATCH($M$93,$A$94:$H$94,0))*고양시_Modal_split!P$3 * 0.01</f>
        <v>59.691280008570232</v>
      </c>
      <c r="AA102" s="213">
        <f>INDEX($A$94:$H$106,MATCH($L102,$B$94:$B$106,0),MATCH($AA$93,$A$94:$H$94,0))*고양시_Modal_split!C$4 * 0.01</f>
        <v>131.50019277243726</v>
      </c>
      <c r="AB102" s="213">
        <f>INDEX($A$94:$H$106,MATCH($L102,$B$94:$B$106,0),MATCH($AA$93,$A$94:$H$94,0))*고양시_Modal_split!D$4 * 0.01</f>
        <v>138.54176025663807</v>
      </c>
      <c r="AC102" s="213">
        <f>INDEX($A$94:$H$106,MATCH($L102,$B$94:$B$106,0),MATCH($AA$93,$A$94:$H$94,0))*고양시_Modal_split!E$4 * 0.01</f>
        <v>33.566245001374426</v>
      </c>
      <c r="AD102" s="213">
        <f>INDEX($A$94:$H$106,MATCH($L102,$B$94:$B$106,0),MATCH($AA$93,$A$94:$H$94,0))*고양시_Modal_split!F$4 * 0.01</f>
        <v>4.1039810490740924</v>
      </c>
      <c r="AE102" s="213">
        <f>INDEX($A$94:$H$106,MATCH($L102,$B$94:$B$106,0),MATCH($AA$93,$A$94:$H$94,0))*고양시_Modal_split!G$4 * 0.01</f>
        <v>50.586966404902761</v>
      </c>
      <c r="AF102" s="213">
        <f>INDEX($A$94:$H$106,MATCH($L102,$B$94:$B$106,0),MATCH($AA$93,$A$94:$H$94,0))*고양시_Modal_split!H$4 * 0.01</f>
        <v>0</v>
      </c>
      <c r="AG102" s="213">
        <f>INDEX($A$94:$H$106,MATCH($L102,$B$94:$B$106,0),MATCH($AA$93,$A$94:$H$94,0))*고양시_Modal_split!I$4 * 0.01</f>
        <v>15.03353057976615</v>
      </c>
      <c r="AH102" s="213">
        <f>INDEX($A$94:$H$106,MATCH($L102,$B$94:$B$106,0),MATCH($AA$93,$A$94:$H$94,0))*고양시_Modal_split!J$4 * 0.01</f>
        <v>20.347106043304187</v>
      </c>
      <c r="AI102" s="213">
        <f>INDEX($A$94:$H$106,MATCH($L102,$B$94:$B$106,0),MATCH($AA$93,$A$94:$H$94,0))*고양시_Modal_split!K$4 * 0.01</f>
        <v>0</v>
      </c>
      <c r="AJ102" s="213">
        <f>INDEX($A$94:$H$106,MATCH($L102,$B$94:$B$106,0),MATCH($AA$93,$A$94:$H$94,0))*고양시_Modal_split!L$4 * 0.01</f>
        <v>19.958307838655063</v>
      </c>
      <c r="AK102" s="213">
        <f>INDEX($A$94:$H$106,MATCH($L102,$B$94:$B$106,0),MATCH($AA$93,$A$94:$H$94,0))*고양시_Modal_split!M$4 * 0.01</f>
        <v>2.8943866346101497</v>
      </c>
      <c r="AL102" s="213">
        <f>INDEX($A$94:$H$106,MATCH($L102,$B$94:$B$106,0),MATCH($AA$93,$A$94:$H$94,0))*고양시_Modal_split!N$4 * 0.01</f>
        <v>10.799950129142351</v>
      </c>
      <c r="AM102" s="213">
        <f>INDEX($A$94:$H$106,MATCH($L102,$B$94:$B$106,0),MATCH($AA$93,$A$94:$H$94,0))*고양시_Modal_split!O$4 * 0.01</f>
        <v>4.665578455789495</v>
      </c>
      <c r="AN102" s="213">
        <f>INDEX($A$94:$H$106,MATCH($L102,$B$94:$B$106,0),MATCH($AA$93,$A$94:$H$94,0))*고양시_Modal_split!P$4 * 0.01</f>
        <v>431.998005165694</v>
      </c>
      <c r="AO102" s="213">
        <f>INDEX($A$94:$H$106,MATCH($L102,$B$94:$B$106,0),MATCH($AO$93,$A$94:$H$94,0))*고양시_Modal_split!C$5 * 0.01</f>
        <v>1.4869593762900465E-2</v>
      </c>
      <c r="AP102" s="213">
        <f>INDEX($A$94:$H$106,MATCH($L102,$B$94:$B$106,0),MATCH($AO$93,$A$94:$H$94,0))*고양시_Modal_split!D$5 * 0.01</f>
        <v>18.16073051575577</v>
      </c>
      <c r="AQ102" s="213">
        <f>INDEX($A$94:$H$106,MATCH($L102,$B$94:$B$106,0),MATCH($AO$93,$A$94:$H$94,0))*고양시_Modal_split!E$5 * 0.01</f>
        <v>2.4410916427428266</v>
      </c>
      <c r="AR102" s="213">
        <f>INDEX($A$94:$H$106,MATCH($L102,$B$94:$B$106,0),MATCH($AO$93,$A$94:$H$94,0))*고양시_Modal_split!F$5 * 0.01</f>
        <v>0.52043578170151639</v>
      </c>
      <c r="AS102" s="213">
        <f>INDEX($A$94:$H$106,MATCH($L102,$B$94:$B$106,0),MATCH($AO$93,$A$94:$H$94,0))*고양시_Modal_split!G$5 * 0.01</f>
        <v>0.16108726576475504</v>
      </c>
      <c r="AT102" s="213">
        <f>INDEX($A$94:$H$106,MATCH($L102,$B$94:$B$106,0),MATCH($AO$93,$A$94:$H$94,0))*고양시_Modal_split!H$5 * 0.01</f>
        <v>1.7347859390050541E-2</v>
      </c>
      <c r="AU102" s="213">
        <f>INDEX($A$94:$H$106,MATCH($L102,$B$94:$B$106,0),MATCH($AO$93,$A$94:$H$94,0))*고양시_Modal_split!I$5 * 0.01</f>
        <v>0.68647957872057153</v>
      </c>
      <c r="AV102" s="213">
        <f>INDEX($A$94:$H$106,MATCH($L102,$B$94:$B$106,0),MATCH($AO$93,$A$94:$H$94,0))*고양시_Modal_split!J$5 * 0.01</f>
        <v>1.5538725482230988</v>
      </c>
      <c r="AW102" s="213">
        <f>INDEX($A$94:$H$106,MATCH($L102,$B$94:$B$106,0),MATCH($AO$93,$A$94:$H$94,0))*고양시_Modal_split!K$5 * 0.01</f>
        <v>4.9565312543001557E-3</v>
      </c>
      <c r="AX102" s="213">
        <f>INDEX($A$94:$H$106,MATCH($L102,$B$94:$B$106,0),MATCH($AO$93,$A$94:$H$94,0))*고양시_Modal_split!L$5 * 0.01</f>
        <v>0.63195773492326979</v>
      </c>
      <c r="AY102" s="213">
        <f>INDEX($A$94:$H$106,MATCH($L102,$B$94:$B$106,0),MATCH($AO$93,$A$94:$H$94,0))*고양시_Modal_split!M$5 * 0.01</f>
        <v>0.16604379701905522</v>
      </c>
      <c r="AZ102" s="213">
        <f>INDEX($A$94:$H$106,MATCH($L102,$B$94:$B$106,0),MATCH($AO$93,$A$94:$H$94,0))*고양시_Modal_split!N$5 * 0.01</f>
        <v>4.2130515661551321E-2</v>
      </c>
      <c r="BA102" s="213">
        <f>INDEX($A$94:$H$106,MATCH($L102,$B$94:$B$106,0),MATCH($AO$93,$A$94:$H$94,0))*고양시_Modal_split!O$5 * 0.01</f>
        <v>0.38165290658111195</v>
      </c>
      <c r="BB102" s="213">
        <f>INDEX($A$94:$H$106,MATCH($L102,$B$94:$B$106,0),MATCH($AO$93,$A$94:$H$94,0))*고양시_Modal_split!P$5 * 0.01</f>
        <v>24.782656271500773</v>
      </c>
      <c r="BC102" s="213">
        <f>INDEX($A$94:$H$106,MATCH($L102,$B$94:$B$106,0),MATCH($BC$93,$A$94:$H$94,0))*고양시_Modal_split!C$6 * 0.01</f>
        <v>0</v>
      </c>
      <c r="BD102" s="207">
        <f>INDEX($A$94:$H$106,MATCH($L102,$B$94:$B$106,0),MATCH($BC$93,$A$94:$H$94,0))*고양시_Modal_split!D$6 * 0.01</f>
        <v>3.2251206377836253E-2</v>
      </c>
      <c r="BE102" s="207">
        <f>INDEX($A$94:$H$106,MATCH($L102,$B$94:$B$106,0),MATCH($BC$93,$A$94:$H$94,0))*고양시_Modal_split!E$6 * 0.01</f>
        <v>1.6746792346902052E-4</v>
      </c>
      <c r="BF102" s="207">
        <f>INDEX($A$94:$H$106,MATCH($L102,$B$94:$B$106,0),MATCH($BC$93,$A$94:$H$94,0))*고양시_Modal_split!F$6 * 0.01</f>
        <v>4.7514155030745363E-4</v>
      </c>
      <c r="BG102" s="207">
        <f>INDEX($A$94:$H$106,MATCH($L102,$B$94:$B$106,0),MATCH($BC$93,$A$94:$H$94,0))*고양시_Modal_split!G$6 * 0.01</f>
        <v>0</v>
      </c>
      <c r="BH102" s="207">
        <f>INDEX($A$94:$H$106,MATCH($L102,$B$94:$B$106,0),MATCH($BC$93,$A$94:$H$94,0))*고양시_Modal_split!H$6 * 0.01</f>
        <v>2.0680341246988353E-3</v>
      </c>
      <c r="BI102" s="207">
        <f>INDEX($A$94:$H$106,MATCH($L102,$B$94:$B$106,0),MATCH($BC$93,$A$94:$H$94,0))*고양시_Modal_split!I$6 * 0.01</f>
        <v>1.37868941646589E-3</v>
      </c>
      <c r="BJ102" s="207">
        <f>INDEX($A$94:$H$106,MATCH($L102,$B$94:$B$106,0),MATCH($BC$93,$A$94:$H$94,0))*고양시_Modal_split!J$6 * 0.01</f>
        <v>1.9239338184580497E-3</v>
      </c>
      <c r="BK102" s="207">
        <f>INDEX($A$94:$H$106,MATCH($L102,$B$94:$B$106,0),MATCH($BC$93,$A$94:$H$94,0))*고양시_Modal_split!K$6 * 0.01</f>
        <v>0</v>
      </c>
      <c r="BL102" s="207">
        <f>INDEX($A$94:$H$106,MATCH($L102,$B$94:$B$106,0),MATCH($BC$93,$A$94:$H$94,0))*고양시_Modal_split!L$6 * 0.01</f>
        <v>2.9598981822431537E-4</v>
      </c>
      <c r="BM102" s="207">
        <f>INDEX($A$94:$H$106,MATCH($L102,$B$94:$B$106,0),MATCH($BC$93,$A$94:$H$94,0))*고양시_Modal_split!M$6 * 0.01</f>
        <v>3.5440886129490395E-4</v>
      </c>
      <c r="BN102" s="207">
        <f>INDEX($A$94:$H$106,MATCH($L102,$B$94:$B$106,0),MATCH($BC$93,$A$94:$H$94,0))*고양시_Modal_split!N$6 * 0.01</f>
        <v>0</v>
      </c>
      <c r="BO102" s="207">
        <f>INDEX($A$94:$H$106,MATCH($L102,$B$94:$B$106,0),MATCH($BC$93,$A$94:$H$94,0))*고양시_Modal_split!O$6 * 0.01</f>
        <v>3.1156822970980566E-5</v>
      </c>
      <c r="BP102" s="214">
        <f>INDEX($A$94:$H$106,MATCH($L102,$B$94:$B$106,0),MATCH($BC$93,$A$94:$H$94,0))*고양시_Modal_split!P$6 * 0.01</f>
        <v>3.8946028713725704E-2</v>
      </c>
      <c r="BQ102" s="213">
        <f>INDEX($A$94:$H$106,MATCH($L102,$B$94:$B$106,0),MATCH($BQ$93,$A$94:$H$94,0))*고양시_Modal_split!C$7 * 0.01</f>
        <v>0</v>
      </c>
      <c r="BR102" s="213">
        <f>INDEX($A$94:$H$106,MATCH($L102,$B$94:$B$106,0),MATCH($BQ$93,$A$94:$H$94,0))*고양시_Modal_split!D$7 * 0.01</f>
        <v>9.0160921939579752E-2</v>
      </c>
      <c r="BS102" s="213">
        <f>INDEX($A$94:$H$106,MATCH($L102,$B$94:$B$106,0),MATCH($BQ$93,$A$94:$H$94,0))*고양시_Modal_split!E$7 * 0.01</f>
        <v>4.3991703100415055E-3</v>
      </c>
      <c r="BT102" s="213">
        <f>INDEX($A$94:$H$106,MATCH($L102,$B$94:$B$106,0),MATCH($BQ$93,$A$94:$H$94,0))*고양시_Modal_split!F$7 * 0.01</f>
        <v>1.4712944180740822E-3</v>
      </c>
      <c r="BU102" s="213">
        <f>INDEX($A$94:$H$106,MATCH($L102,$B$94:$B$106,0),MATCH($BQ$93,$A$94:$H$94,0))*고양시_Modal_split!G$7 * 0.01</f>
        <v>6.1794365559111452E-4</v>
      </c>
      <c r="BV102" s="213">
        <f>INDEX($A$94:$H$106,MATCH($L102,$B$94:$B$106,0),MATCH($BQ$93,$A$94:$H$94,0))*고양시_Modal_split!H$7 * 0.01</f>
        <v>8.2245357970341191E-3</v>
      </c>
      <c r="BW102" s="213">
        <f>INDEX($A$94:$H$106,MATCH($L102,$B$94:$B$106,0),MATCH($BQ$93,$A$94:$H$94,0))*고양시_Modal_split!I$7 * 0.01</f>
        <v>2.7469066785443121E-2</v>
      </c>
      <c r="BX102" s="213">
        <f>INDEX($A$94:$H$106,MATCH($L102,$B$94:$B$106,0),MATCH($BQ$93,$A$94:$H$94,0))*고양시_Modal_split!J$7 * 0.01</f>
        <v>2.9425888361481647E-5</v>
      </c>
      <c r="BY102" s="213">
        <f>INDEX($A$94:$H$106,MATCH($L102,$B$94:$B$106,0),MATCH($BQ$93,$A$94:$H$94,0))*고양시_Modal_split!K$7 * 0.01</f>
        <v>1.1328967019170433E-2</v>
      </c>
      <c r="BZ102" s="213">
        <f>INDEX($A$94:$H$106,MATCH($L102,$B$94:$B$106,0),MATCH($BQ$93,$A$94:$H$94,0))*고양시_Modal_split!L$7 * 0.01</f>
        <v>1.0299060926518575E-4</v>
      </c>
      <c r="CA102" s="213">
        <f>INDEX($A$94:$H$106,MATCH($L102,$B$94:$B$106,0),MATCH($BQ$93,$A$94:$H$94,0))*고양시_Modal_split!M$7 * 0.01</f>
        <v>2.7513205617985337E-3</v>
      </c>
      <c r="CB102" s="213">
        <f>INDEX($A$94:$H$106,MATCH($L102,$B$94:$B$106,0),MATCH($BQ$93,$A$94:$H$94,0))*고양시_Modal_split!N$7 * 0.01</f>
        <v>5.7380482304889198E-4</v>
      </c>
      <c r="CC102" s="213">
        <f>INDEX($A$94:$H$106,MATCH($L102,$B$94:$B$106,0),MATCH($BQ$93,$A$94:$H$94,0))*고양시_Modal_split!O$7 * 0.01</f>
        <v>0</v>
      </c>
      <c r="CD102" s="213">
        <f>INDEX($A$94:$H$106,MATCH($L102,$B$94:$B$106,0),MATCH($BQ$93,$A$94:$H$94,0))*고양시_Modal_split!P$7 * 0.01</f>
        <v>0.14712944180740822</v>
      </c>
      <c r="CE102" s="218">
        <f t="shared" si="59"/>
        <v>131.68219795022418</v>
      </c>
      <c r="CF102" s="208">
        <f t="shared" si="40"/>
        <v>184.89771188874184</v>
      </c>
      <c r="CG102" s="208">
        <f t="shared" si="41"/>
        <v>39.40833711483841</v>
      </c>
      <c r="CH102" s="208">
        <f t="shared" si="42"/>
        <v>10.100053643529881</v>
      </c>
      <c r="CI102" s="208">
        <f t="shared" si="43"/>
        <v>51.297831390401953</v>
      </c>
      <c r="CJ102" s="208">
        <f t="shared" si="44"/>
        <v>3.3609557312640516E-2</v>
      </c>
      <c r="CK102" s="208">
        <f t="shared" si="45"/>
        <v>17.408275498926884</v>
      </c>
      <c r="CL102" s="208">
        <f t="shared" si="46"/>
        <v>40.072957585842893</v>
      </c>
      <c r="CM102" s="208">
        <f t="shared" si="47"/>
        <v>0.10582241828632592</v>
      </c>
      <c r="CN102" s="208">
        <f t="shared" si="48"/>
        <v>22.393341210264641</v>
      </c>
      <c r="CO102" s="208">
        <f t="shared" si="49"/>
        <v>3.2008261050720099</v>
      </c>
      <c r="CP102" s="208">
        <f t="shared" si="50"/>
        <v>10.90234572963552</v>
      </c>
      <c r="CQ102" s="208">
        <f t="shared" si="51"/>
        <v>5.154706823209005</v>
      </c>
      <c r="CR102" s="219">
        <f t="shared" si="52"/>
        <v>516.65801691628621</v>
      </c>
      <c r="CS102" s="225">
        <f t="shared" si="60"/>
        <v>0</v>
      </c>
      <c r="CV102" s="265"/>
      <c r="CW102" s="271" t="s">
        <v>486</v>
      </c>
      <c r="CX102" s="267">
        <f>INDEX($M$93:$Z$106,MATCH($CW102,$L$93:$L$106,0),MATCH(CX$94,$M$94:$Z$94,0))/INDEX(고양시_재차인원!$D$4:$H$35,MATCH("고양시",고양시_재차인원!$B$4:$B$35,0),MATCH('A.일산테크노밸리(859991)_수정'!$CX$93,고양시_재차인원!$D$4:$H$4,0))</f>
        <v>25.0650080250273</v>
      </c>
      <c r="CY102" s="267">
        <f>INDEX($M$93:$Z$106,MATCH($CW102,$L$93:$L$106,0),MATCH(CY$94,$M$94:$Z$94,0))/INDEX(고양시_재차인원!$K$4:$O$20,MATCH("경기도",고양시_재차인원!$K$4:$K$20,0),MATCH('A.일산테크노밸리(859991)_수정'!CY$94,고양시_재차인원!$K$4:$O$4,0))</f>
        <v>2.0733337967547842E-4</v>
      </c>
      <c r="CZ102" s="267">
        <f>INDEX($M$93:$Z$106,MATCH($CW102,$L$93:$L$106,0),MATCH(CZ$94,$M$94:$Z$94,0))/INDEX(고양시_재차인원!$K$4:$O$20,MATCH("경기도",고양시_재차인원!$K$4:$K$20,0),MATCH('A.일산테크노밸리(859991)_수정'!CZ$94,고양시_재차인원!$K$4:$O$4,0))</f>
        <v>5.7638679549782995E-2</v>
      </c>
      <c r="DA102" s="267">
        <f>INDEX($M$93:$Z$106,MATCH($CW102,$L$93:$L$106,0),MATCH(DA$94,$M$94:$Z$94,0))/INDEX(고양시_재차인원!$K$4:$O$20,MATCH("경기도",고양시_재차인원!$K$4:$K$20,0),MATCH('A.일산테크노밸리(859991)_수정'!DA$94,고양시_재차인원!$K$4:$O$4,0))</f>
        <v>1.2017844375058806</v>
      </c>
      <c r="DB102" s="268">
        <f>INDEX($AA$93:$AN$106,MATCH($CW102,$L$93:$L$106,0),MATCH(DB$94,$AA$94:$AN$94,0))/INDEX(고양시_재차인원!$D$4:$H$35,MATCH("고양시",고양시_재차인원!$B$4:$B$35,0),MATCH('A.일산테크노밸리(859991)_수정'!$DB$93,고양시_재차인원!$D$4:$H$4,0))</f>
        <v>98.256567557899345</v>
      </c>
      <c r="DC102" s="267">
        <f>INDEX($AA$93:$AN$106,MATCH($CW102,$L$93:$L$106,0),MATCH(DC$94,$AA$94:$AN$94,0))/INDEX(고양시_재차인원!$K$4:$O$20,MATCH("경기도",고양시_재차인원!$K$4:$K$20,0),MATCH('A.일산테크노밸리(859991)_수정'!DC$94,고양시_재차인원!$K$4:$O$4,0))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2" s="267">
        <f>INDEX($AA$93:$AN$106,MATCH($CW102,$L$93:$L$106,0),MATCH(DD$94,$AA$94:$AN$94,0))/INDEX(고양시_재차인원!$K$4:$O$20,MATCH("경기도",고양시_재차인원!$K$4:$K$20,0),MATCH('A.일산테크노밸리(859991)_수정'!DD$94,고양시_재차인원!$K$4:$O$4,0))</f>
        <v>0.52217890169385728</v>
      </c>
      <c r="DE102" s="267">
        <f>INDEX($AA$93:$AN$106,MATCH($CW102,$L$93:$L$106,0),MATCH(DE$94,$AA$94:$AN$94,0))/INDEX(고양시_재차인원!$K$4:$O$20,MATCH("경기도",고양시_재차인원!$K$4:$K$20,0),MATCH('A.일산테크노밸리(859991)_수정'!DE$94,고양시_재차인원!$K$4:$O$4,0))</f>
        <v>13.305538559103375</v>
      </c>
      <c r="DF102" s="268">
        <f>INDEX($AO$93:$BB$106,MATCH($CW102,$L$93:$L$106,0),MATCH(DF$94,$AO$94:$BB$94,0))/INDEX(고양시_재차인원!$D$4:$H$35,MATCH("고양시",고양시_재차인원!$B$4:$B$35,0),MATCH('A.일산테크노밸리(859991)_수정'!$DF$93,고양시_재차인원!$D$4:$H$4,0))</f>
        <v>13.969792704427515</v>
      </c>
      <c r="DG102" s="267">
        <f>INDEX($AO$93:$BB$106,MATCH($CW102,$L$93:$L$106,0),MATCH(DG$94,$AO$94:$BB$94,0))/INDEX(고양시_재차인원!$K$4:$O$20,MATCH("경기도",고양시_재차인원!$K$4:$K$20,0),MATCH('A.일산테크노밸리(859991)_수정'!DG$94,고양시_재차인원!$K$4:$O$4,0))</f>
        <v>6.0256545293680243E-4</v>
      </c>
      <c r="DH102" s="267">
        <f>INDEX($AO$93:$BB$106,MATCH($CW102,$L$93:$L$106,0),MATCH(DH$94,$AO$94:$BB$94,0))/INDEX(고양시_재차인원!$K$4:$O$20,MATCH("경기도",고양시_재차인원!$K$4:$K$20,0),MATCH('A.일산테크노밸리(859991)_수정'!DH$94,고양시_재차인원!$K$4:$O$4,0))</f>
        <v>2.3844375780499184E-2</v>
      </c>
      <c r="DI102" s="267">
        <f>INDEX($AO$93:$BB$106,MATCH($CW102,$L$93:$L$106,0),MATCH(DI$94,$AO$94:$BB$94,0))/INDEX(고양시_재차인원!$K$4:$O$20,MATCH("경기도",고양시_재차인원!$K$4:$K$20,0),MATCH('A.일산테크노밸리(859991)_수정'!DI$94,고양시_재차인원!$K$4:$O$4,0))</f>
        <v>0.42130515661551321</v>
      </c>
      <c r="DJ102" s="268">
        <f>INDEX($BC$93:$BP$106,MATCH($CW102,$L$93:$L$106,0),MATCH(DJ$94,$BC$94:$BP$94,0))/INDEX(고양시_재차인원!$D$4:$H$35,MATCH("고양시",고양시_재차인원!$B$4:$B$35,0),MATCH('A.일산테크노밸리(859991)_수정'!$DJ$93,고양시_재차인원!$D$4:$H$4,0))</f>
        <v>2.3714122336644303E-2</v>
      </c>
      <c r="DK102" s="267">
        <f>INDEX($BC$93:$BP$106,MATCH($CW102,$L$93:$L$106,0),MATCH(DK$94,$BC$94:$BP$94,0))/INDEX(고양시_재차인원!$K$4:$O$20,MATCH("경기도",고양시_재차인원!$K$4:$K$20,0),MATCH('A.일산테크노밸리(859991)_수정'!DK$94,고양시_재차인원!$K$4:$O$4,0))</f>
        <v>7.1831681997180799E-5</v>
      </c>
      <c r="DL102" s="267">
        <f>INDEX($BC$93:$BP$106,MATCH($CW102,$L$93:$L$106,0),MATCH(DL$94,$BC$94:$BP$94,0))/INDEX(고양시_재차인원!$K$4:$O$20,MATCH("경기도",고양시_재차인원!$K$4:$K$20,0),MATCH('A.일산테크노밸리(859991)_수정'!DL$94,고양시_재차인원!$K$4:$O$4,0))</f>
        <v>4.7887787998120528E-5</v>
      </c>
      <c r="DM102" s="267">
        <f>INDEX($BC$93:$BP$106,MATCH($CW102,$L$93:$L$106,0),MATCH(DM$94,$BC$94:$BP$94,0))/INDEX(고양시_재차인원!$K$4:$O$20,MATCH("경기도",고양시_재차인원!$K$4:$K$20,0),MATCH('A.일산테크노밸리(859991)_수정'!DM$94,고양시_재차인원!$K$4:$O$4,0))</f>
        <v>1.9732654548287691E-4</v>
      </c>
      <c r="DN102" s="268">
        <f>INDEX($BQ$93:$CD$106,MATCH($CW102,$L$93:$L$106,0),MATCH(DN$94,$BQ$94:$CD$94,0))/INDEX(고양시_재차인원!$D$4:$H$35,MATCH("고양시",고양시_재차인원!$B$4:$B$35,0),MATCH('A.일산테크노밸리(859991)_수정'!$DN$93,고양시_재차인원!$D$4:$H$4,0))</f>
        <v>7.1556287253634721E-2</v>
      </c>
      <c r="DO102" s="267">
        <f>INDEX($BQ$93:$CD$106,MATCH($CW102,$L$93:$L$106,0),MATCH(DO$94,$BQ$94:$CD$94,0))/INDEX(고양시_재차인원!$K$4:$O$20,MATCH("경기도",고양시_재차인원!$K$4:$K$20,0),MATCH('A.일산테크노밸리(859991)_수정'!DO$94,고양시_재차인원!$K$4:$O$4,0))</f>
        <v>2.8567335175526637E-4</v>
      </c>
      <c r="DP102" s="267">
        <f>INDEX($BQ$93:$CD$106,MATCH($CW102,$L$93:$L$106,0),MATCH(DP$94,$BQ$94:$CD$94,0))/INDEX(고양시_재차인원!$K$4:$O$20,MATCH("경기도",고양시_재차인원!$K$4:$K$20,0),MATCH('A.일산테크노밸리(859991)_수정'!DP$94,고양시_재차인원!$K$4:$O$4,0))</f>
        <v>9.5411833224880583E-4</v>
      </c>
      <c r="DQ102" s="267">
        <f>INDEX($BQ$93:$CD$106,MATCH($CW102,$L$93:$L$106,0),MATCH(DQ$94,$BQ$94:$CD$94,0))/INDEX(고양시_재차인원!$K$4:$O$20,MATCH("경기도",고양시_재차인원!$K$4:$K$20,0),MATCH('A.일산테크노밸리(859991)_수정'!DQ$94,고양시_재차인원!$K$4:$O$4,0))</f>
        <v>6.8660406176790495E-5</v>
      </c>
      <c r="DR102" s="269">
        <f t="shared" si="61"/>
        <v>137.38663869694443</v>
      </c>
      <c r="DS102" s="270">
        <f t="shared" si="53"/>
        <v>1.167403866364728E-3</v>
      </c>
      <c r="DT102" s="270">
        <f t="shared" si="54"/>
        <v>0.60466396314438631</v>
      </c>
      <c r="DU102" s="270">
        <f t="shared" si="55"/>
        <v>14.928894140176428</v>
      </c>
      <c r="DW102" s="278"/>
      <c r="DX102" s="278" t="s">
        <v>595</v>
      </c>
      <c r="DY102" s="281">
        <f>DR104+DU104</f>
        <v>271.52981425702427</v>
      </c>
      <c r="DZ102" s="281">
        <f>DS104+DT104</f>
        <v>1.0800033029554403</v>
      </c>
      <c r="EC102" s="412" t="s">
        <v>15</v>
      </c>
      <c r="ED102" s="412" t="s">
        <v>573</v>
      </c>
      <c r="EE102" s="412">
        <v>21685.084499999997</v>
      </c>
      <c r="EF102" s="412">
        <v>0.10071399380839066</v>
      </c>
      <c r="EG102" s="413">
        <v>859009</v>
      </c>
      <c r="EH102" s="414">
        <f t="shared" si="56"/>
        <v>706.36343536873017</v>
      </c>
      <c r="EI102" s="415">
        <f t="shared" si="57"/>
        <v>2.8095435684387096</v>
      </c>
      <c r="EJ102" s="402">
        <v>0</v>
      </c>
      <c r="EM102" s="278" t="s">
        <v>15</v>
      </c>
      <c r="EN102" s="278" t="s">
        <v>573</v>
      </c>
      <c r="EO102" s="278">
        <v>21685.084499999997</v>
      </c>
      <c r="EP102" s="278">
        <v>0.10071399380839066</v>
      </c>
      <c r="EQ102" s="289">
        <v>859009</v>
      </c>
      <c r="ER102" s="290">
        <f t="shared" si="38"/>
        <v>706.36343536873017</v>
      </c>
      <c r="ES102" s="291">
        <f t="shared" si="39"/>
        <v>2.8095435684387096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>
      <c r="A103" s="205" t="s">
        <v>491</v>
      </c>
      <c r="B103" s="203" t="s">
        <v>23</v>
      </c>
      <c r="C103" s="400">
        <f>'A.일산테크노밸리(859991)_수정'!$P36*KTDB_TripDistribution_2050!T$12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198.77586381938909</v>
      </c>
      <c r="D103" s="400">
        <f>'A.일산테크노밸리(859991)_수정'!$P36*KTDB_TripDistribution_2050!U$12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1438.581592365497</v>
      </c>
      <c r="E103" s="400">
        <f>'A.일산테크노밸리(859991)_수정'!$P36*KTDB_TripDistribution_2050!V$12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82.527865165553223</v>
      </c>
      <c r="F103" s="400">
        <f>'A.일산테크노밸리(859991)_수정'!$P36*KTDB_TripDistribution_2050!W$12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0.12969282110877936</v>
      </c>
      <c r="G103" s="400">
        <f>'A.일산테크노밸리(859991)_수정'!$P36*KTDB_TripDistribution_2050!X$12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0.48995065752205547</v>
      </c>
      <c r="H103" s="400">
        <f>'A.일산테크노밸리(859991)_수정'!$P36*KTDB_TripDistribution_2050!Y$12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1720.5049648290708</v>
      </c>
      <c r="J103" s="230">
        <f t="shared" si="58"/>
        <v>1720.5049648290703</v>
      </c>
      <c r="K103" s="206"/>
      <c r="L103" s="210" t="s">
        <v>23</v>
      </c>
      <c r="M103" s="213">
        <f>INDEX($A$94:$H$106,MATCH($L103,$B$94:$B$106,0),MATCH($M$93,$A$94:$H$94,0))*고양시_Modal_split!C$3 * 0.01</f>
        <v>0.55657241869428942</v>
      </c>
      <c r="N103" s="213">
        <f>INDEX($A$94:$H$106,MATCH($L103,$B$94:$B$106,0),MATCH($M$93,$A$94:$H$94,0))*고양시_Modal_split!D$3 * 0.01</f>
        <v>93.484288754258685</v>
      </c>
      <c r="O103" s="213">
        <f>INDEX($A$94:$H$106,MATCH($L103,$B$94:$B$106,0),MATCH($M$93,$A$94:$H$94,0))*고양시_Modal_split!E$3 * 0.01</f>
        <v>11.31034665132324</v>
      </c>
      <c r="P103" s="213">
        <f>INDEX($A$94:$H$106,MATCH($L103,$B$94:$B$106,0),MATCH($M$93,$A$94:$H$94,0))*고양시_Modal_split!F$3 * 0.01</f>
        <v>18.22774671223798</v>
      </c>
      <c r="Q103" s="213">
        <f>INDEX($A$94:$H$106,MATCH($L103,$B$94:$B$106,0),MATCH($M$93,$A$94:$H$94,0))*고양시_Modal_split!G$3 * 0.01</f>
        <v>1.8287379471383796</v>
      </c>
      <c r="R103" s="213">
        <f>INDEX($A$94:$H$106,MATCH($L103,$B$94:$B$106,0),MATCH($M$93,$A$94:$H$94,0))*고양시_Modal_split!H$3 * 0.01</f>
        <v>1.987758638193891E-2</v>
      </c>
      <c r="S103" s="213">
        <f>INDEX($A$94:$H$106,MATCH($L103,$B$94:$B$106,0),MATCH($M$93,$A$94:$H$94,0))*고양시_Modal_split!I$3 * 0.01</f>
        <v>5.525969014179017</v>
      </c>
      <c r="T103" s="213">
        <f>INDEX($A$94:$H$106,MATCH($L103,$B$94:$B$106,0),MATCH($M$93,$A$94:$H$94,0))*고양시_Modal_split!J$3 * 0.01</f>
        <v>60.507372946622048</v>
      </c>
      <c r="U103" s="213">
        <f>INDEX($A$94:$H$106,MATCH($L103,$B$94:$B$106,0),MATCH($M$93,$A$94:$H$94,0))*고양시_Modal_split!K$3 * 0.01</f>
        <v>0.29816379572908364</v>
      </c>
      <c r="V103" s="213">
        <f>INDEX($A$94:$H$106,MATCH($L103,$B$94:$B$106,0),MATCH($M$93,$A$94:$H$94,0))*고양시_Modal_split!L$3 * 0.01</f>
        <v>6.0030310873455504</v>
      </c>
      <c r="W103" s="213">
        <f>INDEX($A$94:$H$106,MATCH($L103,$B$94:$B$106,0),MATCH($M$93,$A$94:$H$94,0))*고양시_Modal_split!M$3 * 0.01</f>
        <v>0.45718448678459489</v>
      </c>
      <c r="X103" s="213">
        <f>INDEX($A$94:$H$106,MATCH($L103,$B$94:$B$106,0),MATCH($M$93,$A$94:$H$94,0))*고양시_Modal_split!N$3 * 0.01</f>
        <v>0.19877586381938911</v>
      </c>
      <c r="Y103" s="213">
        <f>INDEX($A$94:$H$106,MATCH($L103,$B$94:$B$106,0),MATCH($M$93,$A$94:$H$94,0))*고양시_Modal_split!O$3 * 0.01</f>
        <v>0.35779655487490031</v>
      </c>
      <c r="Z103" s="213">
        <f>INDEX($A$94:$H$106,MATCH($L103,$B$94:$B$106,0),MATCH($M$93,$A$94:$H$94,0))*고양시_Modal_split!P$3 * 0.01</f>
        <v>198.77586381938909</v>
      </c>
      <c r="AA103" s="213">
        <f>INDEX($A$94:$H$106,MATCH($L103,$B$94:$B$106,0),MATCH($AA$93,$A$94:$H$94,0))*고양시_Modal_split!C$4 * 0.01</f>
        <v>437.90423671605737</v>
      </c>
      <c r="AB103" s="213">
        <f>INDEX($A$94:$H$106,MATCH($L103,$B$94:$B$106,0),MATCH($AA$93,$A$94:$H$94,0))*고양시_Modal_split!D$4 * 0.01</f>
        <v>461.35311667161494</v>
      </c>
      <c r="AC103" s="213">
        <f>INDEX($A$94:$H$106,MATCH($L103,$B$94:$B$106,0),MATCH($AA$93,$A$94:$H$94,0))*고양시_Modal_split!E$4 * 0.01</f>
        <v>111.77778972679913</v>
      </c>
      <c r="AD103" s="213">
        <f>INDEX($A$94:$H$106,MATCH($L103,$B$94:$B$106,0),MATCH($AA$93,$A$94:$H$94,0))*고양시_Modal_split!F$4 * 0.01</f>
        <v>13.666525127472221</v>
      </c>
      <c r="AE103" s="213">
        <f>INDEX($A$94:$H$106,MATCH($L103,$B$94:$B$106,0),MATCH($AA$93,$A$94:$H$94,0))*고양시_Modal_split!G$4 * 0.01</f>
        <v>168.45790446599969</v>
      </c>
      <c r="AF103" s="213">
        <f>INDEX($A$94:$H$106,MATCH($L103,$B$94:$B$106,0),MATCH($AA$93,$A$94:$H$94,0))*고양시_Modal_split!H$4 * 0.01</f>
        <v>0</v>
      </c>
      <c r="AG103" s="213">
        <f>INDEX($A$94:$H$106,MATCH($L103,$B$94:$B$106,0),MATCH($AA$93,$A$94:$H$94,0))*고양시_Modal_split!I$4 * 0.01</f>
        <v>50.062639414319293</v>
      </c>
      <c r="AH103" s="213">
        <f>INDEX($A$94:$H$106,MATCH($L103,$B$94:$B$106,0),MATCH($AA$93,$A$94:$H$94,0))*고양시_Modal_split!J$4 * 0.01</f>
        <v>67.757193000414915</v>
      </c>
      <c r="AI103" s="213">
        <f>INDEX($A$94:$H$106,MATCH($L103,$B$94:$B$106,0),MATCH($AA$93,$A$94:$H$94,0))*고양시_Modal_split!K$4 * 0.01</f>
        <v>0</v>
      </c>
      <c r="AJ103" s="213">
        <f>INDEX($A$94:$H$106,MATCH($L103,$B$94:$B$106,0),MATCH($AA$93,$A$94:$H$94,0))*고양시_Modal_split!L$4 * 0.01</f>
        <v>66.462469567285964</v>
      </c>
      <c r="AK103" s="213">
        <f>INDEX($A$94:$H$106,MATCH($L103,$B$94:$B$106,0),MATCH($AA$93,$A$94:$H$94,0))*고양시_Modal_split!M$4 * 0.01</f>
        <v>9.6384966688488305</v>
      </c>
      <c r="AL103" s="213">
        <f>INDEX($A$94:$H$106,MATCH($L103,$B$94:$B$106,0),MATCH($AA$93,$A$94:$H$94,0))*고양시_Modal_split!N$4 * 0.01</f>
        <v>35.964539809137428</v>
      </c>
      <c r="AM103" s="213">
        <f>INDEX($A$94:$H$106,MATCH($L103,$B$94:$B$106,0),MATCH($AA$93,$A$94:$H$94,0))*고양시_Modal_split!O$4 * 0.01</f>
        <v>15.536681197547368</v>
      </c>
      <c r="AN103" s="213">
        <f>INDEX($A$94:$H$106,MATCH($L103,$B$94:$B$106,0),MATCH($AA$93,$A$94:$H$94,0))*고양시_Modal_split!P$4 * 0.01</f>
        <v>1438.581592365497</v>
      </c>
      <c r="AO103" s="213">
        <f>INDEX($A$94:$H$106,MATCH($L103,$B$94:$B$106,0),MATCH($AO$93,$A$94:$H$94,0))*고양시_Modal_split!C$5 * 0.01</f>
        <v>4.9516719099331932E-2</v>
      </c>
      <c r="AP103" s="213">
        <f>INDEX($A$94:$H$106,MATCH($L103,$B$94:$B$106,0),MATCH($AO$93,$A$94:$H$94,0))*고양시_Modal_split!D$5 * 0.01</f>
        <v>60.476419593317409</v>
      </c>
      <c r="AQ103" s="213">
        <f>INDEX($A$94:$H$106,MATCH($L103,$B$94:$B$106,0),MATCH($AO$93,$A$94:$H$94,0))*고양시_Modal_split!E$5 * 0.01</f>
        <v>8.1289947188069931</v>
      </c>
      <c r="AR103" s="213">
        <f>INDEX($A$94:$H$106,MATCH($L103,$B$94:$B$106,0),MATCH($AO$93,$A$94:$H$94,0))*고양시_Modal_split!F$5 * 0.01</f>
        <v>1.7330851684766178</v>
      </c>
      <c r="AS103" s="213">
        <f>INDEX($A$94:$H$106,MATCH($L103,$B$94:$B$106,0),MATCH($AO$93,$A$94:$H$94,0))*고양시_Modal_split!G$5 * 0.01</f>
        <v>0.53643112357609601</v>
      </c>
      <c r="AT103" s="213">
        <f>INDEX($A$94:$H$106,MATCH($L103,$B$94:$B$106,0),MATCH($AO$93,$A$94:$H$94,0))*고양시_Modal_split!H$5 * 0.01</f>
        <v>5.776950561588725E-2</v>
      </c>
      <c r="AU103" s="213">
        <f>INDEX($A$94:$H$106,MATCH($L103,$B$94:$B$106,0),MATCH($AO$93,$A$94:$H$94,0))*고양시_Modal_split!I$5 * 0.01</f>
        <v>2.2860218650858246</v>
      </c>
      <c r="AV103" s="213">
        <f>INDEX($A$94:$H$106,MATCH($L103,$B$94:$B$106,0),MATCH($AO$93,$A$94:$H$94,0))*고양시_Modal_split!J$5 * 0.01</f>
        <v>5.1744971458801876</v>
      </c>
      <c r="AW103" s="213">
        <f>INDEX($A$94:$H$106,MATCH($L103,$B$94:$B$106,0),MATCH($AO$93,$A$94:$H$94,0))*고양시_Modal_split!K$5 * 0.01</f>
        <v>1.6505573033110645E-2</v>
      </c>
      <c r="AX103" s="213">
        <f>INDEX($A$94:$H$106,MATCH($L103,$B$94:$B$106,0),MATCH($AO$93,$A$94:$H$94,0))*고양시_Modal_split!L$5 * 0.01</f>
        <v>2.104460561721607</v>
      </c>
      <c r="AY103" s="213">
        <f>INDEX($A$94:$H$106,MATCH($L103,$B$94:$B$106,0),MATCH($AO$93,$A$94:$H$94,0))*고양시_Modal_split!M$5 * 0.01</f>
        <v>0.55293669660920663</v>
      </c>
      <c r="AZ103" s="213">
        <f>INDEX($A$94:$H$106,MATCH($L103,$B$94:$B$106,0),MATCH($AO$93,$A$94:$H$94,0))*고양시_Modal_split!N$5 * 0.01</f>
        <v>0.14029737078144047</v>
      </c>
      <c r="BA103" s="213">
        <f>INDEX($A$94:$H$106,MATCH($L103,$B$94:$B$106,0),MATCH($AO$93,$A$94:$H$94,0))*고양시_Modal_split!O$5 * 0.01</f>
        <v>1.2709291235495197</v>
      </c>
      <c r="BB103" s="213">
        <f>INDEX($A$94:$H$106,MATCH($L103,$B$94:$B$106,0),MATCH($AO$93,$A$94:$H$94,0))*고양시_Modal_split!P$5 * 0.01</f>
        <v>82.527865165553209</v>
      </c>
      <c r="BC103" s="213">
        <f>INDEX($A$94:$H$106,MATCH($L103,$B$94:$B$106,0),MATCH($BC$93,$A$94:$H$94,0))*고양시_Modal_split!C$6 * 0.01</f>
        <v>0</v>
      </c>
      <c r="BD103" s="207">
        <f>INDEX($A$94:$H$106,MATCH($L103,$B$94:$B$106,0),MATCH($BC$93,$A$94:$H$94,0))*고양시_Modal_split!D$6 * 0.01</f>
        <v>0.10739862516018019</v>
      </c>
      <c r="BE103" s="207">
        <f>INDEX($A$94:$H$106,MATCH($L103,$B$94:$B$106,0),MATCH($BC$93,$A$94:$H$94,0))*고양시_Modal_split!E$6 * 0.01</f>
        <v>5.5767913076775128E-4</v>
      </c>
      <c r="BF103" s="207">
        <f>INDEX($A$94:$H$106,MATCH($L103,$B$94:$B$106,0),MATCH($BC$93,$A$94:$H$94,0))*고양시_Modal_split!F$6 * 0.01</f>
        <v>1.5822524175271083E-3</v>
      </c>
      <c r="BG103" s="207">
        <f>INDEX($A$94:$H$106,MATCH($L103,$B$94:$B$106,0),MATCH($BC$93,$A$94:$H$94,0))*고양시_Modal_split!G$6 * 0.01</f>
        <v>0</v>
      </c>
      <c r="BH103" s="207">
        <f>INDEX($A$94:$H$106,MATCH($L103,$B$94:$B$106,0),MATCH($BC$93,$A$94:$H$94,0))*고양시_Modal_split!H$6 * 0.01</f>
        <v>6.886688800876185E-3</v>
      </c>
      <c r="BI103" s="207">
        <f>INDEX($A$94:$H$106,MATCH($L103,$B$94:$B$106,0),MATCH($BC$93,$A$94:$H$94,0))*고양시_Modal_split!I$6 * 0.01</f>
        <v>4.5911258672507891E-3</v>
      </c>
      <c r="BJ103" s="207">
        <f>INDEX($A$94:$H$106,MATCH($L103,$B$94:$B$106,0),MATCH($BC$93,$A$94:$H$94,0))*고양시_Modal_split!J$6 * 0.01</f>
        <v>6.4068253627736996E-3</v>
      </c>
      <c r="BK103" s="207">
        <f>INDEX($A$94:$H$106,MATCH($L103,$B$94:$B$106,0),MATCH($BC$93,$A$94:$H$94,0))*고양시_Modal_split!K$6 * 0.01</f>
        <v>0</v>
      </c>
      <c r="BL103" s="207">
        <f>INDEX($A$94:$H$106,MATCH($L103,$B$94:$B$106,0),MATCH($BC$93,$A$94:$H$94,0))*고양시_Modal_split!L$6 * 0.01</f>
        <v>9.8566544042672324E-4</v>
      </c>
      <c r="BM103" s="207">
        <f>INDEX($A$94:$H$106,MATCH($L103,$B$94:$B$106,0),MATCH($BC$93,$A$94:$H$94,0))*고양시_Modal_split!M$6 * 0.01</f>
        <v>1.1802046720898922E-3</v>
      </c>
      <c r="BN103" s="207">
        <f>INDEX($A$94:$H$106,MATCH($L103,$B$94:$B$106,0),MATCH($BC$93,$A$94:$H$94,0))*고양시_Modal_split!N$6 * 0.01</f>
        <v>0</v>
      </c>
      <c r="BO103" s="207">
        <f>INDEX($A$94:$H$106,MATCH($L103,$B$94:$B$106,0),MATCH($BC$93,$A$94:$H$94,0))*고양시_Modal_split!O$6 * 0.01</f>
        <v>1.0375425688702349E-4</v>
      </c>
      <c r="BP103" s="214">
        <f>INDEX($A$94:$H$106,MATCH($L103,$B$94:$B$106,0),MATCH($BC$93,$A$94:$H$94,0))*고양시_Modal_split!P$6 * 0.01</f>
        <v>0.12969282110877936</v>
      </c>
      <c r="BQ103" s="213">
        <f>INDEX($A$94:$H$106,MATCH($L103,$B$94:$B$106,0),MATCH($BQ$93,$A$94:$H$94,0))*고양시_Modal_split!C$7 * 0.01</f>
        <v>0</v>
      </c>
      <c r="BR103" s="213">
        <f>INDEX($A$94:$H$106,MATCH($L103,$B$94:$B$106,0),MATCH($BQ$93,$A$94:$H$94,0))*고양시_Modal_split!D$7 * 0.01</f>
        <v>0.3002417629295156</v>
      </c>
      <c r="BS103" s="213">
        <f>INDEX($A$94:$H$106,MATCH($L103,$B$94:$B$106,0),MATCH($BQ$93,$A$94:$H$94,0))*고양시_Modal_split!E$7 * 0.01</f>
        <v>1.4649524659909458E-2</v>
      </c>
      <c r="BT103" s="213">
        <f>INDEX($A$94:$H$106,MATCH($L103,$B$94:$B$106,0),MATCH($BQ$93,$A$94:$H$94,0))*고양시_Modal_split!F$7 * 0.01</f>
        <v>4.8995065752205549E-3</v>
      </c>
      <c r="BU103" s="213">
        <f>INDEX($A$94:$H$106,MATCH($L103,$B$94:$B$106,0),MATCH($BQ$93,$A$94:$H$94,0))*고양시_Modal_split!G$7 * 0.01</f>
        <v>2.0577927615926328E-3</v>
      </c>
      <c r="BV103" s="213">
        <f>INDEX($A$94:$H$106,MATCH($L103,$B$94:$B$106,0),MATCH($BQ$93,$A$94:$H$94,0))*고양시_Modal_split!H$7 * 0.01</f>
        <v>2.7388241755482899E-2</v>
      </c>
      <c r="BW103" s="213">
        <f>INDEX($A$94:$H$106,MATCH($L103,$B$94:$B$106,0),MATCH($BQ$93,$A$94:$H$94,0))*고양시_Modal_split!I$7 * 0.01</f>
        <v>9.1473787759367764E-2</v>
      </c>
      <c r="BX103" s="213">
        <f>INDEX($A$94:$H$106,MATCH($L103,$B$94:$B$106,0),MATCH($BQ$93,$A$94:$H$94,0))*고양시_Modal_split!J$7 * 0.01</f>
        <v>9.7990131504411095E-5</v>
      </c>
      <c r="BY103" s="213">
        <f>INDEX($A$94:$H$106,MATCH($L103,$B$94:$B$106,0),MATCH($BQ$93,$A$94:$H$94,0))*고양시_Modal_split!K$7 * 0.01</f>
        <v>3.7726200629198271E-2</v>
      </c>
      <c r="BZ103" s="213">
        <f>INDEX($A$94:$H$106,MATCH($L103,$B$94:$B$106,0),MATCH($BQ$93,$A$94:$H$94,0))*고양시_Modal_split!L$7 * 0.01</f>
        <v>3.4296546026543881E-4</v>
      </c>
      <c r="CA103" s="213">
        <f>INDEX($A$94:$H$106,MATCH($L103,$B$94:$B$106,0),MATCH($BQ$93,$A$94:$H$94,0))*고양시_Modal_split!M$7 * 0.01</f>
        <v>9.1620772956624384E-3</v>
      </c>
      <c r="CB103" s="213">
        <f>INDEX($A$94:$H$106,MATCH($L103,$B$94:$B$106,0),MATCH($BQ$93,$A$94:$H$94,0))*고양시_Modal_split!N$7 * 0.01</f>
        <v>1.9108075643360161E-3</v>
      </c>
      <c r="CC103" s="213">
        <f>INDEX($A$94:$H$106,MATCH($L103,$B$94:$B$106,0),MATCH($BQ$93,$A$94:$H$94,0))*고양시_Modal_split!O$7 * 0.01</f>
        <v>0</v>
      </c>
      <c r="CD103" s="213">
        <f>INDEX($A$94:$H$106,MATCH($L103,$B$94:$B$106,0),MATCH($BQ$93,$A$94:$H$94,0))*고양시_Modal_split!P$7 * 0.01</f>
        <v>0.48995065752205547</v>
      </c>
      <c r="CE103" s="218">
        <f t="shared" si="59"/>
        <v>438.51032585385104</v>
      </c>
      <c r="CF103" s="208">
        <f t="shared" si="40"/>
        <v>615.72146540728068</v>
      </c>
      <c r="CG103" s="208">
        <f t="shared" si="41"/>
        <v>131.23233830072004</v>
      </c>
      <c r="CH103" s="208">
        <f t="shared" si="42"/>
        <v>33.633838767179569</v>
      </c>
      <c r="CI103" s="208">
        <f t="shared" si="43"/>
        <v>170.82513132947579</v>
      </c>
      <c r="CJ103" s="208">
        <f t="shared" si="44"/>
        <v>0.11192202255418524</v>
      </c>
      <c r="CK103" s="208">
        <f t="shared" si="45"/>
        <v>57.970695207210753</v>
      </c>
      <c r="CL103" s="208">
        <f t="shared" si="46"/>
        <v>133.44556790841145</v>
      </c>
      <c r="CM103" s="208">
        <f t="shared" si="47"/>
        <v>0.35239556939139255</v>
      </c>
      <c r="CN103" s="208">
        <f t="shared" si="48"/>
        <v>74.571289847253809</v>
      </c>
      <c r="CO103" s="208">
        <f t="shared" si="49"/>
        <v>10.658960134210385</v>
      </c>
      <c r="CP103" s="208">
        <f t="shared" si="50"/>
        <v>36.305523851302596</v>
      </c>
      <c r="CQ103" s="208">
        <f t="shared" si="51"/>
        <v>17.165510630228678</v>
      </c>
      <c r="CR103" s="219">
        <f t="shared" si="52"/>
        <v>1720.5049648290703</v>
      </c>
      <c r="CS103" s="225">
        <f t="shared" si="60"/>
        <v>0</v>
      </c>
      <c r="CV103" s="265"/>
      <c r="CW103" s="271" t="s">
        <v>23</v>
      </c>
      <c r="CX103" s="267">
        <f>INDEX($M$93:$Z$106,MATCH($CW103,$L$93:$L$106,0),MATCH(CX$94,$M$94:$Z$94,0))/INDEX(고양시_재차인원!$D$4:$H$35,MATCH("고양시",고양시_재차인원!$B$4:$B$35,0),MATCH('A.일산테크노밸리(859991)_수정'!$CX$93,고양시_재차인원!$D$4:$H$4,0))</f>
        <v>83.468114959159536</v>
      </c>
      <c r="CY103" s="267">
        <f>INDEX($M$93:$Z$106,MATCH($CW103,$L$93:$L$106,0),MATCH(CY$94,$M$94:$Z$94,0))/INDEX(고양시_재차인원!$K$4:$O$20,MATCH("경기도",고양시_재차인원!$K$4:$K$20,0),MATCH('A.일산테크노밸리(859991)_수정'!CY$94,고양시_재차인원!$K$4:$O$4,0))</f>
        <v>6.9043370552062907E-4</v>
      </c>
      <c r="CZ103" s="267">
        <f>INDEX($M$93:$Z$106,MATCH($CW103,$L$93:$L$106,0),MATCH(CZ$94,$M$94:$Z$94,0))/INDEX(고양시_재차인원!$K$4:$O$20,MATCH("경기도",고양시_재차인원!$K$4:$K$20,0),MATCH('A.일산테크노밸리(859991)_수정'!CZ$94,고양시_재차인원!$K$4:$O$4,0))</f>
        <v>0.19194057013473487</v>
      </c>
      <c r="DA103" s="267">
        <f>INDEX($M$93:$Z$106,MATCH($CW103,$L$93:$L$106,0),MATCH(DA$94,$M$94:$Z$94,0))/INDEX(고양시_재차인원!$K$4:$O$20,MATCH("경기도",고양시_재차인원!$K$4:$K$20,0),MATCH('A.일산테크노밸리(859991)_수정'!DA$94,고양시_재차인원!$K$4:$O$4,0))</f>
        <v>4.0020207248970339</v>
      </c>
      <c r="DB103" s="268">
        <f>INDEX($AA$93:$AN$106,MATCH($CW103,$L$93:$L$106,0),MATCH(DB$94,$AA$94:$AN$94,0))/INDEX(고양시_재차인원!$D$4:$H$35,MATCH("고양시",고양시_재차인원!$B$4:$B$35,0),MATCH('A.일산테크노밸리(859991)_수정'!$DB$93,고양시_재차인원!$D$4:$H$4,0))</f>
        <v>327.2007919656844</v>
      </c>
      <c r="DC103" s="267">
        <f>INDEX($AA$93:$AN$106,MATCH($CW103,$L$93:$L$106,0),MATCH(DC$94,$AA$94:$AN$94,0))/INDEX(고양시_재차인원!$K$4:$O$20,MATCH("경기도",고양시_재차인원!$K$4:$K$20,0),MATCH('A.일산테크노밸리(859991)_수정'!DC$94,고양시_재차인원!$K$4:$O$4,0))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3" s="267">
        <f>INDEX($AA$93:$AN$106,MATCH($CW103,$L$93:$L$106,0),MATCH(DD$94,$AA$94:$AN$94,0))/INDEX(고양시_재차인원!$K$4:$O$20,MATCH("경기도",고양시_재차인원!$K$4:$K$20,0),MATCH('A.일산테크노밸리(859991)_수정'!DD$94,고양시_재차인원!$K$4:$O$4,0))</f>
        <v>1.7388898719805244</v>
      </c>
      <c r="DE103" s="267">
        <f>INDEX($AA$93:$AN$106,MATCH($CW103,$L$93:$L$106,0),MATCH(DE$94,$AA$94:$AN$94,0))/INDEX(고양시_재차인원!$K$4:$O$20,MATCH("경기도",고양시_재차인원!$K$4:$K$20,0),MATCH('A.일산테크노밸리(859991)_수정'!DE$94,고양시_재차인원!$K$4:$O$4,0))</f>
        <v>44.308313044857307</v>
      </c>
      <c r="DF103" s="268">
        <f>INDEX($AO$93:$BB$106,MATCH($CW103,$L$93:$L$106,0),MATCH(DF$94,$AO$94:$BB$94,0))/INDEX(고양시_재차인원!$D$4:$H$35,MATCH("고양시",고양시_재차인원!$B$4:$B$35,0),MATCH('A.일산테크노밸리(859991)_수정'!$DF$93,고양시_재차인원!$D$4:$H$4,0))</f>
        <v>46.520322764090317</v>
      </c>
      <c r="DG103" s="267">
        <f>INDEX($AO$93:$BB$106,MATCH($CW103,$L$93:$L$106,0),MATCH(DG$94,$AO$94:$BB$94,0))/INDEX(고양시_재차인원!$K$4:$O$20,MATCH("경기도",고양시_재차인원!$K$4:$K$20,0),MATCH('A.일산테크노밸리(859991)_수정'!DG$94,고양시_재차인원!$K$4:$O$4,0))</f>
        <v>2.0065823416424888E-3</v>
      </c>
      <c r="DH103" s="267">
        <f>INDEX($AO$93:$BB$106,MATCH($CW103,$L$93:$L$106,0),MATCH(DH$94,$AO$94:$BB$94,0))/INDEX(고양시_재차인원!$K$4:$O$20,MATCH("경기도",고양시_재차인원!$K$4:$K$20,0),MATCH('A.일산테크노밸리(859991)_수정'!DH$94,고양시_재차인원!$K$4:$O$4,0))</f>
        <v>7.9403329804995648E-2</v>
      </c>
      <c r="DI103" s="267">
        <f>INDEX($AO$93:$BB$106,MATCH($CW103,$L$93:$L$106,0),MATCH(DI$94,$AO$94:$BB$94,0))/INDEX(고양시_재차인원!$K$4:$O$20,MATCH("경기도",고양시_재차인원!$K$4:$K$20,0),MATCH('A.일산테크노밸리(859991)_수정'!DI$94,고양시_재차인원!$K$4:$O$4,0))</f>
        <v>1.4029737078144047</v>
      </c>
      <c r="DJ103" s="268">
        <f>INDEX($BC$93:$BP$106,MATCH($CW103,$L$93:$L$106,0),MATCH(DJ$94,$BC$94:$BP$94,0))/INDEX(고양시_재차인원!$D$4:$H$35,MATCH("고양시",고양시_재차인원!$B$4:$B$35,0),MATCH('A.일산테크노밸리(859991)_수정'!$DJ$93,고양시_재차인원!$D$4:$H$4,0))</f>
        <v>7.8969577323661902E-2</v>
      </c>
      <c r="DK103" s="267">
        <f>INDEX($BC$93:$BP$106,MATCH($CW103,$L$93:$L$106,0),MATCH(DK$94,$BC$94:$BP$94,0))/INDEX(고양시_재차인원!$K$4:$O$20,MATCH("경기도",고양시_재차인원!$K$4:$K$20,0),MATCH('A.일산테크노밸리(859991)_수정'!DK$94,고양시_재차인원!$K$4:$O$4,0))</f>
        <v>2.3920419593178831E-4</v>
      </c>
      <c r="DL103" s="267">
        <f>INDEX($BC$93:$BP$106,MATCH($CW103,$L$93:$L$106,0),MATCH(DL$94,$BC$94:$BP$94,0))/INDEX(고양시_재차인원!$K$4:$O$20,MATCH("경기도",고양시_재차인원!$K$4:$K$20,0),MATCH('A.일산테크노밸리(859991)_수정'!DL$94,고양시_재차인원!$K$4:$O$4,0))</f>
        <v>1.5946946395452551E-4</v>
      </c>
      <c r="DM103" s="267">
        <f>INDEX($BC$93:$BP$106,MATCH($CW103,$L$93:$L$106,0),MATCH(DM$94,$BC$94:$BP$94,0))/INDEX(고양시_재차인원!$K$4:$O$20,MATCH("경기도",고양시_재차인원!$K$4:$K$20,0),MATCH('A.일산테크노밸리(859991)_수정'!DM$94,고양시_재차인원!$K$4:$O$4,0))</f>
        <v>6.5711029361781553E-4</v>
      </c>
      <c r="DN103" s="268">
        <f>INDEX($BQ$93:$CD$106,MATCH($CW103,$L$93:$L$106,0),MATCH(DN$94,$BQ$94:$CD$94,0))/INDEX(고양시_재차인원!$D$4:$H$35,MATCH("고양시",고양시_재차인원!$B$4:$B$35,0),MATCH('A.일산테크노밸리(859991)_수정'!$DN$93,고양시_재차인원!$D$4:$H$4,0))</f>
        <v>0.23828711343612349</v>
      </c>
      <c r="DO103" s="267">
        <f>INDEX($BQ$93:$CD$106,MATCH($CW103,$L$93:$L$106,0),MATCH(DO$94,$BQ$94:$CD$94,0))/INDEX(고양시_재차인원!$K$4:$O$20,MATCH("경기도",고양시_재차인원!$K$4:$K$20,0),MATCH('A.일산테크노밸리(859991)_수정'!DO$94,고양시_재차인원!$K$4:$O$4,0))</f>
        <v>9.5131093280593603E-4</v>
      </c>
      <c r="DP103" s="267">
        <f>INDEX($BQ$93:$CD$106,MATCH($CW103,$L$93:$L$106,0),MATCH(DP$94,$BQ$94:$CD$94,0))/INDEX(고양시_재차인원!$K$4:$O$20,MATCH("경기도",고양시_재차인원!$K$4:$K$20,0),MATCH('A.일산테크노밸리(859991)_수정'!DP$94,고양시_재차인원!$K$4:$O$4,0))</f>
        <v>3.1772764070638333E-3</v>
      </c>
      <c r="DQ103" s="267">
        <f>INDEX($BQ$93:$CD$106,MATCH($CW103,$L$93:$L$106,0),MATCH(DQ$94,$BQ$94:$CD$94,0))/INDEX(고양시_재차인원!$K$4:$O$20,MATCH("경기도",고양시_재차인원!$K$4:$K$20,0),MATCH('A.일산테크노밸리(859991)_수정'!DQ$94,고양시_재차인원!$K$4:$O$4,0))</f>
        <v>2.2864364017695921E-4</v>
      </c>
      <c r="DR103" s="269">
        <f t="shared" si="61"/>
        <v>457.50648637969408</v>
      </c>
      <c r="DS103" s="270">
        <f t="shared" si="53"/>
        <v>3.8875311759008426E-3</v>
      </c>
      <c r="DT103" s="270">
        <f t="shared" si="54"/>
        <v>2.0135705177912735</v>
      </c>
      <c r="DU103" s="270">
        <f t="shared" si="55"/>
        <v>49.714193231502541</v>
      </c>
      <c r="DW103" s="278"/>
      <c r="DX103" s="278" t="s">
        <v>481</v>
      </c>
      <c r="DY103" s="281">
        <f>DR105+DU105</f>
        <v>85.615266823479701</v>
      </c>
      <c r="DZ103" s="281">
        <f>DS105+DT105</f>
        <v>0.34053266380996461</v>
      </c>
      <c r="EC103" s="412" t="s">
        <v>15</v>
      </c>
      <c r="ED103" s="412" t="s">
        <v>574</v>
      </c>
      <c r="EE103" s="412">
        <v>10018.5584</v>
      </c>
      <c r="EF103" s="412">
        <v>4.6530094391220855E-2</v>
      </c>
      <c r="EG103" s="413">
        <v>859010</v>
      </c>
      <c r="EH103" s="414">
        <f t="shared" si="56"/>
        <v>326.34151501075542</v>
      </c>
      <c r="EI103" s="415">
        <f t="shared" si="57"/>
        <v>1.2980155238845212</v>
      </c>
      <c r="EJ103" s="402">
        <v>0</v>
      </c>
      <c r="EM103" s="278" t="s">
        <v>15</v>
      </c>
      <c r="EN103" s="278" t="s">
        <v>574</v>
      </c>
      <c r="EO103" s="278">
        <v>10018.5584</v>
      </c>
      <c r="EP103" s="278">
        <v>4.6530094391220855E-2</v>
      </c>
      <c r="EQ103" s="289">
        <v>859010</v>
      </c>
      <c r="ER103" s="290">
        <f t="shared" si="38"/>
        <v>326.34151501075542</v>
      </c>
      <c r="ES103" s="291">
        <f t="shared" si="39"/>
        <v>1.2980155238845212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 ht="16.5" customHeight="1">
      <c r="A104" s="205"/>
      <c r="B104" s="205" t="s">
        <v>24</v>
      </c>
      <c r="C104" s="400">
        <f>'A.일산테크노밸리(859991)_수정'!$P37*KTDB_TripDistribution_2050!T$12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106.41043544011457</v>
      </c>
      <c r="D104" s="400">
        <f>'A.일산테크노밸리(859991)_수정'!$P37*KTDB_TripDistribution_2050!U$12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770.11409090812435</v>
      </c>
      <c r="E104" s="400">
        <f>'A.일산테크노밸리(859991)_수정'!$P37*KTDB_TripDistribution_2050!V$12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44.17953920295318</v>
      </c>
      <c r="F104" s="400">
        <f>'A.일산테크노밸리(859991)_수정'!$P37*KTDB_TripDistribution_2050!W$12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6.9428296285416261E-2</v>
      </c>
      <c r="G104" s="400">
        <f>'A.일산테크노밸리(859991)_수정'!$P37*KTDB_TripDistribution_2050!X$12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0.26228467485601692</v>
      </c>
      <c r="H104" s="400">
        <f>'A.일산테크노밸리(859991)_수정'!$P37*KTDB_TripDistribution_2050!Y$12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921.03577852233366</v>
      </c>
      <c r="J104" s="230">
        <f t="shared" si="58"/>
        <v>921.03577852233354</v>
      </c>
      <c r="K104" s="206"/>
      <c r="L104" s="209" t="s">
        <v>24</v>
      </c>
      <c r="M104" s="213">
        <f>INDEX($A$94:$H$106,MATCH($L104,$B$94:$B$106,0),MATCH($M$93,$A$94:$H$94,0))*고양시_Modal_split!C$3 * 0.01</f>
        <v>0.29794921923232076</v>
      </c>
      <c r="N104" s="213">
        <f>INDEX($A$94:$H$106,MATCH($L104,$B$94:$B$106,0),MATCH($M$93,$A$94:$H$94,0))*고양시_Modal_split!D$3 * 0.01</f>
        <v>50.044827787485886</v>
      </c>
      <c r="O104" s="213">
        <f>INDEX($A$94:$H$106,MATCH($L104,$B$94:$B$106,0),MATCH($M$93,$A$94:$H$94,0))*고양시_Modal_split!E$3 * 0.01</f>
        <v>6.0547537765425181</v>
      </c>
      <c r="P104" s="213">
        <f>INDEX($A$94:$H$106,MATCH($L104,$B$94:$B$106,0),MATCH($M$93,$A$94:$H$94,0))*고양시_Modal_split!F$3 * 0.01</f>
        <v>9.7578369298585059</v>
      </c>
      <c r="Q104" s="213">
        <f>INDEX($A$94:$H$106,MATCH($L104,$B$94:$B$106,0),MATCH($M$93,$A$94:$H$94,0))*고양시_Modal_split!G$3 * 0.01</f>
        <v>0.97897600604905399</v>
      </c>
      <c r="R104" s="213">
        <f>INDEX($A$94:$H$106,MATCH($L104,$B$94:$B$106,0),MATCH($M$93,$A$94:$H$94,0))*고양시_Modal_split!H$3 * 0.01</f>
        <v>1.0641043544011457E-2</v>
      </c>
      <c r="S104" s="213">
        <f>INDEX($A$94:$H$106,MATCH($L104,$B$94:$B$106,0),MATCH($M$93,$A$94:$H$94,0))*고양시_Modal_split!I$3 * 0.01</f>
        <v>2.9582101052351848</v>
      </c>
      <c r="T104" s="213">
        <f>INDEX($A$94:$H$106,MATCH($L104,$B$94:$B$106,0),MATCH($M$93,$A$94:$H$94,0))*고양시_Modal_split!J$3 * 0.01</f>
        <v>32.39133654797088</v>
      </c>
      <c r="U104" s="213">
        <f>INDEX($A$94:$H$106,MATCH($L104,$B$94:$B$106,0),MATCH($M$93,$A$94:$H$94,0))*고양시_Modal_split!K$3 * 0.01</f>
        <v>0.15961565316017184</v>
      </c>
      <c r="V104" s="213">
        <f>INDEX($A$94:$H$106,MATCH($L104,$B$94:$B$106,0),MATCH($M$93,$A$94:$H$94,0))*고양시_Modal_split!L$3 * 0.01</f>
        <v>3.2135951502914599</v>
      </c>
      <c r="W104" s="213">
        <f>INDEX($A$94:$H$106,MATCH($L104,$B$94:$B$106,0),MATCH($M$93,$A$94:$H$94,0))*고양시_Modal_split!M$3 * 0.01</f>
        <v>0.2447440015122635</v>
      </c>
      <c r="X104" s="213">
        <f>INDEX($A$94:$H$106,MATCH($L104,$B$94:$B$106,0),MATCH($M$93,$A$94:$H$94,0))*고양시_Modal_split!N$3 * 0.01</f>
        <v>0.10641043544011458</v>
      </c>
      <c r="Y104" s="213">
        <f>INDEX($A$94:$H$106,MATCH($L104,$B$94:$B$106,0),MATCH($M$93,$A$94:$H$94,0))*고양시_Modal_split!O$3 * 0.01</f>
        <v>0.19153878379220624</v>
      </c>
      <c r="Z104" s="213">
        <f>INDEX($A$94:$H$106,MATCH($L104,$B$94:$B$106,0),MATCH($M$93,$A$94:$H$94,0))*고양시_Modal_split!P$3 * 0.01</f>
        <v>106.41043544011457</v>
      </c>
      <c r="AA104" s="213">
        <f>INDEX($A$94:$H$106,MATCH($L104,$B$94:$B$106,0),MATCH($AA$93,$A$94:$H$94,0))*고양시_Modal_split!C$4 * 0.01</f>
        <v>234.42272927243306</v>
      </c>
      <c r="AB104" s="213">
        <f>INDEX($A$94:$H$106,MATCH($L104,$B$94:$B$106,0),MATCH($AA$93,$A$94:$H$94,0))*고양시_Modal_split!D$4 * 0.01</f>
        <v>246.97558895423552</v>
      </c>
      <c r="AC104" s="213">
        <f>INDEX($A$94:$H$106,MATCH($L104,$B$94:$B$106,0),MATCH($AA$93,$A$94:$H$94,0))*고양시_Modal_split!E$4 * 0.01</f>
        <v>59.837864863561265</v>
      </c>
      <c r="AD104" s="213">
        <f>INDEX($A$94:$H$106,MATCH($L104,$B$94:$B$106,0),MATCH($AA$93,$A$94:$H$94,0))*고양시_Modal_split!F$4 * 0.01</f>
        <v>7.3160838636271812</v>
      </c>
      <c r="AE104" s="213">
        <f>INDEX($A$94:$H$106,MATCH($L104,$B$94:$B$106,0),MATCH($AA$93,$A$94:$H$94,0))*고양시_Modal_split!G$4 * 0.01</f>
        <v>90.180360045341345</v>
      </c>
      <c r="AF104" s="213">
        <f>INDEX($A$94:$H$106,MATCH($L104,$B$94:$B$106,0),MATCH($AA$93,$A$94:$H$94,0))*고양시_Modal_split!H$4 * 0.01</f>
        <v>0</v>
      </c>
      <c r="AG104" s="213">
        <f>INDEX($A$94:$H$106,MATCH($L104,$B$94:$B$106,0),MATCH($AA$93,$A$94:$H$94,0))*고양시_Modal_split!I$4 * 0.01</f>
        <v>26.799970363602725</v>
      </c>
      <c r="AH104" s="213">
        <f>INDEX($A$94:$H$106,MATCH($L104,$B$94:$B$106,0),MATCH($AA$93,$A$94:$H$94,0))*고양시_Modal_split!J$4 * 0.01</f>
        <v>36.272373681772656</v>
      </c>
      <c r="AI104" s="213">
        <f>INDEX($A$94:$H$106,MATCH($L104,$B$94:$B$106,0),MATCH($AA$93,$A$94:$H$94,0))*고양시_Modal_split!K$4 * 0.01</f>
        <v>0</v>
      </c>
      <c r="AJ104" s="213">
        <f>INDEX($A$94:$H$106,MATCH($L104,$B$94:$B$106,0),MATCH($AA$93,$A$94:$H$94,0))*고양시_Modal_split!L$4 * 0.01</f>
        <v>35.579270999955348</v>
      </c>
      <c r="AK104" s="213">
        <f>INDEX($A$94:$H$106,MATCH($L104,$B$94:$B$106,0),MATCH($AA$93,$A$94:$H$94,0))*고양시_Modal_split!M$4 * 0.01</f>
        <v>5.1597644090844339</v>
      </c>
      <c r="AL104" s="213">
        <f>INDEX($A$94:$H$106,MATCH($L104,$B$94:$B$106,0),MATCH($AA$93,$A$94:$H$94,0))*고양시_Modal_split!N$4 * 0.01</f>
        <v>19.252852272703109</v>
      </c>
      <c r="AM104" s="213">
        <f>INDEX($A$94:$H$106,MATCH($L104,$B$94:$B$106,0),MATCH($AA$93,$A$94:$H$94,0))*고양시_Modal_split!O$4 * 0.01</f>
        <v>8.3172321818077428</v>
      </c>
      <c r="AN104" s="213">
        <f>INDEX($A$94:$H$106,MATCH($L104,$B$94:$B$106,0),MATCH($AA$93,$A$94:$H$94,0))*고양시_Modal_split!P$4 * 0.01</f>
        <v>770.11409090812435</v>
      </c>
      <c r="AO104" s="213">
        <f>INDEX($A$94:$H$106,MATCH($L104,$B$94:$B$106,0),MATCH($AO$93,$A$94:$H$94,0))*고양시_Modal_split!C$5 * 0.01</f>
        <v>2.6507723521771911E-2</v>
      </c>
      <c r="AP104" s="213">
        <f>INDEX($A$94:$H$106,MATCH($L104,$B$94:$B$106,0),MATCH($AO$93,$A$94:$H$94,0))*고양시_Modal_split!D$5 * 0.01</f>
        <v>32.374766327924092</v>
      </c>
      <c r="AQ104" s="213">
        <f>INDEX($A$94:$H$106,MATCH($L104,$B$94:$B$106,0),MATCH($AO$93,$A$94:$H$94,0))*고양시_Modal_split!E$5 * 0.01</f>
        <v>4.3516846114908878</v>
      </c>
      <c r="AR104" s="213">
        <f>INDEX($A$94:$H$106,MATCH($L104,$B$94:$B$106,0),MATCH($AO$93,$A$94:$H$94,0))*고양시_Modal_split!F$5 * 0.01</f>
        <v>0.92777032326201681</v>
      </c>
      <c r="AS104" s="213">
        <f>INDEX($A$94:$H$106,MATCH($L104,$B$94:$B$106,0),MATCH($AO$93,$A$94:$H$94,0))*고양시_Modal_split!G$5 * 0.01</f>
        <v>0.28716700481919566</v>
      </c>
      <c r="AT104" s="213">
        <f>INDEX($A$94:$H$106,MATCH($L104,$B$94:$B$106,0),MATCH($AO$93,$A$94:$H$94,0))*고양시_Modal_split!H$5 * 0.01</f>
        <v>3.0925677442067225E-2</v>
      </c>
      <c r="AU104" s="213">
        <f>INDEX($A$94:$H$106,MATCH($L104,$B$94:$B$106,0),MATCH($AO$93,$A$94:$H$94,0))*고양시_Modal_split!I$5 * 0.01</f>
        <v>1.223773235921803</v>
      </c>
      <c r="AV104" s="213">
        <f>INDEX($A$94:$H$106,MATCH($L104,$B$94:$B$106,0),MATCH($AO$93,$A$94:$H$94,0))*고양시_Modal_split!J$5 * 0.01</f>
        <v>2.7700571080251644</v>
      </c>
      <c r="AW104" s="213">
        <f>INDEX($A$94:$H$106,MATCH($L104,$B$94:$B$106,0),MATCH($AO$93,$A$94:$H$94,0))*고양시_Modal_split!K$5 * 0.01</f>
        <v>8.8359078405906375E-3</v>
      </c>
      <c r="AX104" s="213">
        <f>INDEX($A$94:$H$106,MATCH($L104,$B$94:$B$106,0),MATCH($AO$93,$A$94:$H$94,0))*고양시_Modal_split!L$5 * 0.01</f>
        <v>1.1265782496753061</v>
      </c>
      <c r="AY104" s="213">
        <f>INDEX($A$94:$H$106,MATCH($L104,$B$94:$B$106,0),MATCH($AO$93,$A$94:$H$94,0))*고양시_Modal_split!M$5 * 0.01</f>
        <v>0.29600291265978634</v>
      </c>
      <c r="AZ104" s="213">
        <f>INDEX($A$94:$H$106,MATCH($L104,$B$94:$B$106,0),MATCH($AO$93,$A$94:$H$94,0))*고양시_Modal_split!N$5 * 0.01</f>
        <v>7.5105216645020401E-2</v>
      </c>
      <c r="BA104" s="213">
        <f>INDEX($A$94:$H$106,MATCH($L104,$B$94:$B$106,0),MATCH($AO$93,$A$94:$H$94,0))*고양시_Modal_split!O$5 * 0.01</f>
        <v>0.68036490372547909</v>
      </c>
      <c r="BB104" s="213">
        <f>INDEX($A$94:$H$106,MATCH($L104,$B$94:$B$106,0),MATCH($AO$93,$A$94:$H$94,0))*고양시_Modal_split!P$5 * 0.01</f>
        <v>44.179539202953173</v>
      </c>
      <c r="BC104" s="213">
        <f>INDEX($A$94:$H$106,MATCH($L104,$B$94:$B$106,0),MATCH($BC$93,$A$94:$H$94,0))*고양시_Modal_split!C$6 * 0.01</f>
        <v>0</v>
      </c>
      <c r="BD104" s="207">
        <f>INDEX($A$94:$H$106,MATCH($L104,$B$94:$B$106,0),MATCH($BC$93,$A$94:$H$94,0))*고양시_Modal_split!D$6 * 0.01</f>
        <v>5.7493572153953204E-2</v>
      </c>
      <c r="BE104" s="207">
        <f>INDEX($A$94:$H$106,MATCH($L104,$B$94:$B$106,0),MATCH($BC$93,$A$94:$H$94,0))*고양시_Modal_split!E$6 * 0.01</f>
        <v>2.9854167402728991E-4</v>
      </c>
      <c r="BF104" s="207">
        <f>INDEX($A$94:$H$106,MATCH($L104,$B$94:$B$106,0),MATCH($BC$93,$A$94:$H$94,0))*고양시_Modal_split!F$6 * 0.01</f>
        <v>8.4702521468207838E-4</v>
      </c>
      <c r="BG104" s="207">
        <f>INDEX($A$94:$H$106,MATCH($L104,$B$94:$B$106,0),MATCH($BC$93,$A$94:$H$94,0))*고양시_Modal_split!G$6 * 0.01</f>
        <v>0</v>
      </c>
      <c r="BH104" s="207">
        <f>INDEX($A$94:$H$106,MATCH($L104,$B$94:$B$106,0),MATCH($BC$93,$A$94:$H$94,0))*고양시_Modal_split!H$6 * 0.01</f>
        <v>3.6866425327556039E-3</v>
      </c>
      <c r="BI104" s="207">
        <f>INDEX($A$94:$H$106,MATCH($L104,$B$94:$B$106,0),MATCH($BC$93,$A$94:$H$94,0))*고양시_Modal_split!I$6 * 0.01</f>
        <v>2.4577616885037355E-3</v>
      </c>
      <c r="BJ104" s="207">
        <f>INDEX($A$94:$H$106,MATCH($L104,$B$94:$B$106,0),MATCH($BC$93,$A$94:$H$94,0))*고양시_Modal_split!J$6 * 0.01</f>
        <v>3.4297578364995631E-3</v>
      </c>
      <c r="BK104" s="207">
        <f>INDEX($A$94:$H$106,MATCH($L104,$B$94:$B$106,0),MATCH($BC$93,$A$94:$H$94,0))*고양시_Modal_split!K$6 * 0.01</f>
        <v>0</v>
      </c>
      <c r="BL104" s="207">
        <f>INDEX($A$94:$H$106,MATCH($L104,$B$94:$B$106,0),MATCH($BC$93,$A$94:$H$94,0))*고양시_Modal_split!L$6 * 0.01</f>
        <v>5.2765505176916364E-4</v>
      </c>
      <c r="BM104" s="207">
        <f>INDEX($A$94:$H$106,MATCH($L104,$B$94:$B$106,0),MATCH($BC$93,$A$94:$H$94,0))*고양시_Modal_split!M$6 * 0.01</f>
        <v>6.3179749619728803E-4</v>
      </c>
      <c r="BN104" s="207">
        <f>INDEX($A$94:$H$106,MATCH($L104,$B$94:$B$106,0),MATCH($BC$93,$A$94:$H$94,0))*고양시_Modal_split!N$6 * 0.01</f>
        <v>0</v>
      </c>
      <c r="BO104" s="207">
        <f>INDEX($A$94:$H$106,MATCH($L104,$B$94:$B$106,0),MATCH($BC$93,$A$94:$H$94,0))*고양시_Modal_split!O$6 * 0.01</f>
        <v>5.5542637028333015E-5</v>
      </c>
      <c r="BP104" s="214">
        <f>INDEX($A$94:$H$106,MATCH($L104,$B$94:$B$106,0),MATCH($BC$93,$A$94:$H$94,0))*고양시_Modal_split!P$6 * 0.01</f>
        <v>6.9428296285416261E-2</v>
      </c>
      <c r="BQ104" s="213">
        <f>INDEX($A$94:$H$106,MATCH($L104,$B$94:$B$106,0),MATCH($BQ$93,$A$94:$H$94,0))*고양시_Modal_split!C$7 * 0.01</f>
        <v>0</v>
      </c>
      <c r="BR104" s="213">
        <f>INDEX($A$94:$H$106,MATCH($L104,$B$94:$B$106,0),MATCH($BQ$93,$A$94:$H$94,0))*고양시_Modal_split!D$7 * 0.01</f>
        <v>0.16072804875176719</v>
      </c>
      <c r="BS104" s="213">
        <f>INDEX($A$94:$H$106,MATCH($L104,$B$94:$B$106,0),MATCH($BQ$93,$A$94:$H$94,0))*고양시_Modal_split!E$7 * 0.01</f>
        <v>7.8423117781949055E-3</v>
      </c>
      <c r="BT104" s="213">
        <f>INDEX($A$94:$H$106,MATCH($L104,$B$94:$B$106,0),MATCH($BQ$93,$A$94:$H$94,0))*고양시_Modal_split!F$7 * 0.01</f>
        <v>2.6228467485601694E-3</v>
      </c>
      <c r="BU104" s="213">
        <f>INDEX($A$94:$H$106,MATCH($L104,$B$94:$B$106,0),MATCH($BQ$93,$A$94:$H$94,0))*고양시_Modal_split!G$7 * 0.01</f>
        <v>1.101595634395271E-3</v>
      </c>
      <c r="BV104" s="213">
        <f>INDEX($A$94:$H$106,MATCH($L104,$B$94:$B$106,0),MATCH($BQ$93,$A$94:$H$94,0))*고양시_Modal_split!H$7 * 0.01</f>
        <v>1.4661713324451348E-2</v>
      </c>
      <c r="BW104" s="213">
        <f>INDEX($A$94:$H$106,MATCH($L104,$B$94:$B$106,0),MATCH($BQ$93,$A$94:$H$94,0))*고양시_Modal_split!I$7 * 0.01</f>
        <v>4.8968548795618363E-2</v>
      </c>
      <c r="BX104" s="213">
        <f>INDEX($A$94:$H$106,MATCH($L104,$B$94:$B$106,0),MATCH($BQ$93,$A$94:$H$94,0))*고양시_Modal_split!J$7 * 0.01</f>
        <v>5.2456934971203392E-5</v>
      </c>
      <c r="BY104" s="213">
        <f>INDEX($A$94:$H$106,MATCH($L104,$B$94:$B$106,0),MATCH($BQ$93,$A$94:$H$94,0))*고양시_Modal_split!K$7 * 0.01</f>
        <v>2.0195919963913306E-2</v>
      </c>
      <c r="BZ104" s="213">
        <f>INDEX($A$94:$H$106,MATCH($L104,$B$94:$B$106,0),MATCH($BQ$93,$A$94:$H$94,0))*고양시_Modal_split!L$7 * 0.01</f>
        <v>1.8359927239921183E-4</v>
      </c>
      <c r="CA104" s="213">
        <f>INDEX($A$94:$H$106,MATCH($L104,$B$94:$B$106,0),MATCH($BQ$93,$A$94:$H$94,0))*고양시_Modal_split!M$7 * 0.01</f>
        <v>4.9047234198075166E-3</v>
      </c>
      <c r="CB104" s="213">
        <f>INDEX($A$94:$H$106,MATCH($L104,$B$94:$B$106,0),MATCH($BQ$93,$A$94:$H$94,0))*고양시_Modal_split!N$7 * 0.01</f>
        <v>1.022910231938466E-3</v>
      </c>
      <c r="CC104" s="213">
        <f>INDEX($A$94:$H$106,MATCH($L104,$B$94:$B$106,0),MATCH($BQ$93,$A$94:$H$94,0))*고양시_Modal_split!O$7 * 0.01</f>
        <v>0</v>
      </c>
      <c r="CD104" s="213">
        <f>INDEX($A$94:$H$106,MATCH($L104,$B$94:$B$106,0),MATCH($BQ$93,$A$94:$H$94,0))*고양시_Modal_split!P$7 * 0.01</f>
        <v>0.26228467485601692</v>
      </c>
      <c r="CE104" s="218">
        <f t="shared" si="59"/>
        <v>234.74718621518716</v>
      </c>
      <c r="CF104" s="208">
        <f t="shared" si="40"/>
        <v>329.61340469055119</v>
      </c>
      <c r="CG104" s="208">
        <f t="shared" si="41"/>
        <v>70.252444105046877</v>
      </c>
      <c r="CH104" s="208">
        <f t="shared" si="42"/>
        <v>18.005160988710948</v>
      </c>
      <c r="CI104" s="208">
        <f t="shared" si="43"/>
        <v>91.447604651843989</v>
      </c>
      <c r="CJ104" s="208">
        <f t="shared" si="44"/>
        <v>5.9915076843285633E-2</v>
      </c>
      <c r="CK104" s="208">
        <f t="shared" si="45"/>
        <v>31.033380015243836</v>
      </c>
      <c r="CL104" s="208">
        <f t="shared" si="46"/>
        <v>71.43724955254018</v>
      </c>
      <c r="CM104" s="208">
        <f t="shared" si="47"/>
        <v>0.18864748096467579</v>
      </c>
      <c r="CN104" s="208">
        <f t="shared" si="48"/>
        <v>39.92015565424628</v>
      </c>
      <c r="CO104" s="208">
        <f t="shared" si="49"/>
        <v>5.7060478441724891</v>
      </c>
      <c r="CP104" s="208">
        <f t="shared" si="50"/>
        <v>19.435390835020183</v>
      </c>
      <c r="CQ104" s="208">
        <f t="shared" si="51"/>
        <v>9.1891914119624563</v>
      </c>
      <c r="CR104" s="219">
        <f t="shared" si="52"/>
        <v>921.03577852233354</v>
      </c>
      <c r="CS104" s="225">
        <f t="shared" si="60"/>
        <v>0</v>
      </c>
      <c r="CV104" s="265"/>
      <c r="CW104" s="266" t="s">
        <v>24</v>
      </c>
      <c r="CX104" s="267">
        <f>INDEX($M$93:$Z$106,MATCH($CW104,$L$93:$L$106,0),MATCH(CX$94,$M$94:$Z$94,0))/INDEX(고양시_재차인원!$D$4:$H$35,MATCH("고양시",고양시_재차인원!$B$4:$B$35,0),MATCH('A.일산테크노밸리(859991)_수정'!$CX$93,고양시_재차인원!$D$4:$H$4,0))</f>
        <v>44.682881953112393</v>
      </c>
      <c r="CY104" s="267">
        <f>INDEX($M$93:$Z$106,MATCH($CW104,$L$93:$L$106,0),MATCH(CY$94,$M$94:$Z$94,0))/INDEX(고양시_재차인원!$K$4:$O$20,MATCH("경기도",고양시_재차인원!$K$4:$K$20,0),MATCH('A.일산테크노밸리(859991)_수정'!CY$94,고양시_재차인원!$K$4:$O$4,0))</f>
        <v>3.6960901507507668E-4</v>
      </c>
      <c r="CZ104" s="267">
        <f>INDEX($M$93:$Z$106,MATCH($CW104,$L$93:$L$106,0),MATCH(CZ$94,$M$94:$Z$94,0))/INDEX(고양시_재차인원!$K$4:$O$20,MATCH("경기도",고양시_재차인원!$K$4:$K$20,0),MATCH('A.일산테크노밸리(859991)_수정'!CZ$94,고양시_재차인원!$K$4:$O$4,0))</f>
        <v>0.10275130619087131</v>
      </c>
      <c r="DA104" s="267">
        <f>INDEX($M$93:$Z$106,MATCH($CW104,$L$93:$L$106,0),MATCH(DA$94,$M$94:$Z$94,0))/INDEX(고양시_재차인원!$K$4:$O$20,MATCH("경기도",고양시_재차인원!$K$4:$K$20,0),MATCH('A.일산테크노밸리(859991)_수정'!DA$94,고양시_재차인원!$K$4:$O$4,0))</f>
        <v>2.1423967668609731</v>
      </c>
      <c r="DB104" s="268">
        <f>INDEX($AA$93:$AN$106,MATCH($CW104,$L$93:$L$106,0),MATCH(DB$94,$AA$94:$AN$94,0))/INDEX(고양시_재차인원!$D$4:$H$35,MATCH("고양시",고양시_재차인원!$B$4:$B$35,0),MATCH('A.일산테크노밸리(859991)_수정'!$DB$93,고양시_재차인원!$D$4:$H$4,0))</f>
        <v>175.15999216612448</v>
      </c>
      <c r="DC104" s="267">
        <f>INDEX($AA$93:$AN$106,MATCH($CW104,$L$93:$L$106,0),MATCH(DC$94,$AA$94:$AN$94,0))/INDEX(고양시_재차인원!$K$4:$O$20,MATCH("경기도",고양시_재차인원!$K$4:$K$20,0),MATCH('A.일산테크노밸리(859991)_수정'!DC$94,고양시_재차인원!$K$4:$O$4,0))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4" s="267">
        <f>INDEX($AA$93:$AN$106,MATCH($CW104,$L$93:$L$106,0),MATCH(DD$94,$AA$94:$AN$94,0))/INDEX(고양시_재차인원!$K$4:$O$20,MATCH("경기도",고양시_재차인원!$K$4:$K$20,0),MATCH('A.일산테크노밸리(859991)_수정'!DD$94,고양시_재차인원!$K$4:$O$4,0))</f>
        <v>0.93087774795424538</v>
      </c>
      <c r="DE104" s="267">
        <f>INDEX($AA$93:$AN$106,MATCH($CW104,$L$93:$L$106,0),MATCH(DE$94,$AA$94:$AN$94,0))/INDEX(고양시_재차인원!$K$4:$O$20,MATCH("경기도",고양시_재차인원!$K$4:$K$20,0),MATCH('A.일산테크노밸리(859991)_수정'!DE$94,고양시_재차인원!$K$4:$O$4,0))</f>
        <v>23.719513999970232</v>
      </c>
      <c r="DF104" s="268">
        <f>INDEX($AO$93:$BB$106,MATCH($CW104,$L$93:$L$106,0),MATCH(DF$94,$AO$94:$BB$94,0))/INDEX(고양시_재차인원!$D$4:$H$35,MATCH("고양시",고양시_재차인원!$B$4:$B$35,0),MATCH('A.일산테크노밸리(859991)_수정'!$DF$93,고양시_재차인원!$D$4:$H$4,0))</f>
        <v>24.903666406095454</v>
      </c>
      <c r="DG104" s="267">
        <f>INDEX($AO$93:$BB$106,MATCH($CW104,$L$93:$L$106,0),MATCH(DG$94,$AO$94:$BB$94,0))/INDEX(고양시_재차인원!$K$4:$O$20,MATCH("경기도",고양시_재차인원!$K$4:$K$20,0),MATCH('A.일산테크노밸리(859991)_수정'!DG$94,고양시_재차인원!$K$4:$O$4,0))</f>
        <v>1.0741812241079273E-3</v>
      </c>
      <c r="DH104" s="267">
        <f>INDEX($AO$93:$BB$106,MATCH($CW104,$L$93:$L$106,0),MATCH(DH$94,$AO$94:$BB$94,0))/INDEX(고양시_재차인원!$K$4:$O$20,MATCH("경기도",고양시_재차인원!$K$4:$K$20,0),MATCH('A.일산테크노밸리(859991)_수정'!DH$94,고양시_재차인원!$K$4:$O$4,0))</f>
        <v>4.2506885582556546E-2</v>
      </c>
      <c r="DI104" s="267">
        <f>INDEX($AO$93:$BB$106,MATCH($CW104,$L$93:$L$106,0),MATCH(DI$94,$AO$94:$BB$94,0))/INDEX(고양시_재차인원!$K$4:$O$20,MATCH("경기도",고양시_재차인원!$K$4:$K$20,0),MATCH('A.일산테크노밸리(859991)_수정'!DI$94,고양시_재차인원!$K$4:$O$4,0))</f>
        <v>0.75105216645020401</v>
      </c>
      <c r="DJ104" s="268">
        <f>INDEX($BC$93:$BP$106,MATCH($CW104,$L$93:$L$106,0),MATCH(DJ$94,$BC$94:$BP$94,0))/INDEX(고양시_재차인원!$D$4:$H$35,MATCH("고양시",고양시_재차인원!$B$4:$B$35,0),MATCH('A.일산테크노밸리(859991)_수정'!$DJ$93,고양시_재차인원!$D$4:$H$4,0))</f>
        <v>4.2274685407318532E-2</v>
      </c>
      <c r="DK104" s="267">
        <f>INDEX($BC$93:$BP$106,MATCH($CW104,$L$93:$L$106,0),MATCH(DK$94,$BC$94:$BP$94,0))/INDEX(고양시_재차인원!$K$4:$O$20,MATCH("경기도",고양시_재차인원!$K$4:$K$20,0),MATCH('A.일산테크노밸리(859991)_수정'!DK$94,고양시_재차인원!$K$4:$O$4,0))</f>
        <v>1.2805288408320958E-4</v>
      </c>
      <c r="DL104" s="267">
        <f>INDEX($BC$93:$BP$106,MATCH($CW104,$L$93:$L$106,0),MATCH(DL$94,$BC$94:$BP$94,0))/INDEX(고양시_재차인원!$K$4:$O$20,MATCH("경기도",고양시_재차인원!$K$4:$K$20,0),MATCH('A.일산테크노밸리(859991)_수정'!DL$94,고양시_재차인원!$K$4:$O$4,0))</f>
        <v>8.5368589388806383E-5</v>
      </c>
      <c r="DM104" s="267">
        <f>INDEX($BC$93:$BP$106,MATCH($CW104,$L$93:$L$106,0),MATCH(DM$94,$BC$94:$BP$94,0))/INDEX(고양시_재차인원!$K$4:$O$20,MATCH("경기도",고양시_재차인원!$K$4:$K$20,0),MATCH('A.일산테크노밸리(859991)_수정'!DM$94,고양시_재차인원!$K$4:$O$4,0))</f>
        <v>3.5177003451277578E-4</v>
      </c>
      <c r="DN104" s="268">
        <f>INDEX($BQ$93:$CD$106,MATCH($CW104,$L$93:$L$106,0),MATCH(DN$94,$BQ$94:$CD$94,0))/INDEX(고양시_재차인원!$D$4:$H$35,MATCH("고양시",고양시_재차인원!$B$4:$B$35,0),MATCH('A.일산테크노밸리(859991)_수정'!$DN$93,고양시_재차인원!$D$4:$H$4,0))</f>
        <v>0.12756194345378349</v>
      </c>
      <c r="DO104" s="267">
        <f>INDEX($BQ$93:$CD$106,MATCH($CW104,$L$93:$L$106,0),MATCH(DO$94,$BQ$94:$CD$94,0))/INDEX(고양시_재차인원!$K$4:$O$20,MATCH("경기도",고양시_재차인원!$K$4:$K$20,0),MATCH('A.일산테크노밸리(859991)_수정'!DO$94,고양시_재차인원!$K$4:$O$4,0))</f>
        <v>5.0926409602123474E-4</v>
      </c>
      <c r="DP104" s="267">
        <f>INDEX($BQ$93:$CD$106,MATCH($CW104,$L$93:$L$106,0),MATCH(DP$94,$BQ$94:$CD$94,0))/INDEX(고양시_재차인원!$K$4:$O$20,MATCH("경기도",고양시_재차인원!$K$4:$K$20,0),MATCH('A.일산테크노밸리(859991)_수정'!DP$94,고양시_재차인원!$K$4:$O$4,0))</f>
        <v>1.7008874190905998E-3</v>
      </c>
      <c r="DQ104" s="267">
        <f>INDEX($BQ$93:$CD$106,MATCH($CW104,$L$93:$L$106,0),MATCH(DQ$94,$BQ$94:$CD$94,0))/INDEX(고양시_재차인원!$K$4:$O$20,MATCH("경기도",고양시_재차인원!$K$4:$K$20,0),MATCH('A.일산테크노밸리(859991)_수정'!DQ$94,고양시_재차인원!$K$4:$O$4,0))</f>
        <v>1.2239951493280788E-4</v>
      </c>
      <c r="DR104" s="269">
        <f t="shared" si="61"/>
        <v>244.91637715419341</v>
      </c>
      <c r="DS104" s="270">
        <f t="shared" si="53"/>
        <v>2.0811072192874485E-3</v>
      </c>
      <c r="DT104" s="270">
        <f t="shared" si="54"/>
        <v>1.0779221957361529</v>
      </c>
      <c r="DU104" s="270">
        <f t="shared" si="55"/>
        <v>26.613437102830854</v>
      </c>
      <c r="DW104" s="278"/>
      <c r="DX104" s="278"/>
      <c r="DY104" s="281">
        <f>DR106+DU106</f>
        <v>10217.08701638805</v>
      </c>
      <c r="DZ104" s="281">
        <f>DS106+DT106</f>
        <v>40.638217775368226</v>
      </c>
      <c r="EC104" s="412" t="s">
        <v>15</v>
      </c>
      <c r="ED104" s="412" t="s">
        <v>84</v>
      </c>
      <c r="EE104" s="412">
        <v>5030.8546999999999</v>
      </c>
      <c r="EF104" s="412">
        <v>2.3365252236241602E-2</v>
      </c>
      <c r="EG104" s="413">
        <v>859011</v>
      </c>
      <c r="EH104" s="414">
        <f t="shared" si="56"/>
        <v>163.87355136812693</v>
      </c>
      <c r="EI104" s="415">
        <f t="shared" si="57"/>
        <v>0.65180310762149229</v>
      </c>
      <c r="EJ104" s="402">
        <v>0</v>
      </c>
      <c r="EM104" s="278" t="s">
        <v>15</v>
      </c>
      <c r="EN104" s="278" t="s">
        <v>84</v>
      </c>
      <c r="EO104" s="278">
        <v>5030.8546999999999</v>
      </c>
      <c r="EP104" s="278">
        <v>2.3365252236241602E-2</v>
      </c>
      <c r="EQ104" s="289">
        <v>859011</v>
      </c>
      <c r="ER104" s="290">
        <f t="shared" si="38"/>
        <v>163.87355136812693</v>
      </c>
      <c r="ES104" s="291">
        <f t="shared" si="39"/>
        <v>0.65180310762149229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481</v>
      </c>
      <c r="C105" s="400">
        <f>'A.일산테크노밸리(859991)_수정'!$P38*KTDB_TripDistribution_2050!T$12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33.551961312006796</v>
      </c>
      <c r="D105" s="400">
        <f>'A.일산테크노밸리(859991)_수정'!$P38*KTDB_TripDistribution_2050!U$12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242.82240813235083</v>
      </c>
      <c r="E105" s="400">
        <f>'A.일산테크노밸리(859991)_수정'!$P38*KTDB_TripDistribution_2050!V$12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13.930120518621353</v>
      </c>
      <c r="F105" s="400">
        <f>'A.일산테크노밸리(859991)_수정'!$P38*KTDB_TripDistribution_2050!W$12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2.1891231826015756E-2</v>
      </c>
      <c r="G105" s="400">
        <f>'A.일산테크노밸리(859991)_수정'!$P38*KTDB_TripDistribution_2050!X$12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8.2700209120503951E-2</v>
      </c>
      <c r="H105" s="400">
        <f>'A.일산테크노밸리(859991)_수정'!$P38*KTDB_TripDistribution_2050!Y$12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290.40908140392554</v>
      </c>
      <c r="J105" s="230">
        <f t="shared" si="58"/>
        <v>290.40908140392554</v>
      </c>
      <c r="K105" s="206"/>
      <c r="L105" s="209" t="s">
        <v>481</v>
      </c>
      <c r="M105" s="213">
        <f>INDEX($A$94:$H$106,MATCH($L105,$B$94:$B$106,0),MATCH($M$93,$A$94:$H$94,0))*고양시_Modal_split!C$3 * 0.01</f>
        <v>9.3945491673619014E-2</v>
      </c>
      <c r="N105" s="213">
        <f>INDEX($A$94:$H$106,MATCH($L105,$B$94:$B$106,0),MATCH($M$93,$A$94:$H$94,0))*고양시_Modal_split!D$3 * 0.01</f>
        <v>15.779487405036797</v>
      </c>
      <c r="O105" s="213">
        <f>INDEX($A$94:$H$106,MATCH($L105,$B$94:$B$106,0),MATCH($M$93,$A$94:$H$94,0))*고양시_Modal_split!E$3 * 0.01</f>
        <v>1.9091065986531865</v>
      </c>
      <c r="P105" s="213">
        <f>INDEX($A$94:$H$106,MATCH($L105,$B$94:$B$106,0),MATCH($M$93,$A$94:$H$94,0))*고양시_Modal_split!F$3 * 0.01</f>
        <v>3.0767148523110235</v>
      </c>
      <c r="Q105" s="213">
        <f>INDEX($A$94:$H$106,MATCH($L105,$B$94:$B$106,0),MATCH($M$93,$A$94:$H$94,0))*고양시_Modal_split!G$3 * 0.01</f>
        <v>0.30867804407046251</v>
      </c>
      <c r="R105" s="213">
        <f>INDEX($A$94:$H$106,MATCH($L105,$B$94:$B$106,0),MATCH($M$93,$A$94:$H$94,0))*고양시_Modal_split!H$3 * 0.01</f>
        <v>3.3551961312006796E-3</v>
      </c>
      <c r="S105" s="213">
        <f>INDEX($A$94:$H$106,MATCH($L105,$B$94:$B$106,0),MATCH($M$93,$A$94:$H$94,0))*고양시_Modal_split!I$3 * 0.01</f>
        <v>0.93274452447378897</v>
      </c>
      <c r="T105" s="213">
        <f>INDEX($A$94:$H$106,MATCH($L105,$B$94:$B$106,0),MATCH($M$93,$A$94:$H$94,0))*고양시_Modal_split!J$3 * 0.01</f>
        <v>10.21321702337487</v>
      </c>
      <c r="U105" s="213">
        <f>INDEX($A$94:$H$106,MATCH($L105,$B$94:$B$106,0),MATCH($M$93,$A$94:$H$94,0))*고양시_Modal_split!K$3 * 0.01</f>
        <v>5.0327941968010194E-2</v>
      </c>
      <c r="V105" s="213">
        <f>INDEX($A$94:$H$106,MATCH($L105,$B$94:$B$106,0),MATCH($M$93,$A$94:$H$94,0))*고양시_Modal_split!L$3 * 0.01</f>
        <v>1.0132692316226053</v>
      </c>
      <c r="W105" s="213">
        <f>INDEX($A$94:$H$106,MATCH($L105,$B$94:$B$106,0),MATCH($M$93,$A$94:$H$94,0))*고양시_Modal_split!M$3 * 0.01</f>
        <v>7.7169511017615627E-2</v>
      </c>
      <c r="X105" s="213">
        <f>INDEX($A$94:$H$106,MATCH($L105,$B$94:$B$106,0),MATCH($M$93,$A$94:$H$94,0))*고양시_Modal_split!N$3 * 0.01</f>
        <v>3.3551961312006801E-2</v>
      </c>
      <c r="Y105" s="213">
        <f>INDEX($A$94:$H$106,MATCH($L105,$B$94:$B$106,0),MATCH($M$93,$A$94:$H$94,0))*고양시_Modal_split!O$3 * 0.01</f>
        <v>6.0393530361612227E-2</v>
      </c>
      <c r="Z105" s="213">
        <f>INDEX($A$94:$H$106,MATCH($L105,$B$94:$B$106,0),MATCH($M$93,$A$94:$H$94,0))*고양시_Modal_split!P$3 * 0.01</f>
        <v>33.551961312006796</v>
      </c>
      <c r="AA105" s="213">
        <f>INDEX($A$94:$H$106,MATCH($L105,$B$94:$B$106,0),MATCH($AA$93,$A$94:$H$94,0))*고양시_Modal_split!C$4 * 0.01</f>
        <v>73.915141035487594</v>
      </c>
      <c r="AB105" s="213">
        <f>INDEX($A$94:$H$106,MATCH($L105,$B$94:$B$106,0),MATCH($AA$93,$A$94:$H$94,0))*고양시_Modal_split!D$4 * 0.01</f>
        <v>77.873146288044907</v>
      </c>
      <c r="AC105" s="213">
        <f>INDEX($A$94:$H$106,MATCH($L105,$B$94:$B$106,0),MATCH($AA$93,$A$94:$H$94,0))*고양시_Modal_split!E$4 * 0.01</f>
        <v>18.867301111883659</v>
      </c>
      <c r="AD105" s="213">
        <f>INDEX($A$94:$H$106,MATCH($L105,$B$94:$B$106,0),MATCH($AA$93,$A$94:$H$94,0))*고양시_Modal_split!F$4 * 0.01</f>
        <v>2.3068128772573329</v>
      </c>
      <c r="AE105" s="213">
        <f>INDEX($A$94:$H$106,MATCH($L105,$B$94:$B$106,0),MATCH($AA$93,$A$94:$H$94,0))*고양시_Modal_split!G$4 * 0.01</f>
        <v>28.434503992298279</v>
      </c>
      <c r="AF105" s="213">
        <f>INDEX($A$94:$H$106,MATCH($L105,$B$94:$B$106,0),MATCH($AA$93,$A$94:$H$94,0))*고양시_Modal_split!H$4 * 0.01</f>
        <v>0</v>
      </c>
      <c r="AG105" s="213">
        <f>INDEX($A$94:$H$106,MATCH($L105,$B$94:$B$106,0),MATCH($AA$93,$A$94:$H$94,0))*고양시_Modal_split!I$4 * 0.01</f>
        <v>8.4502198030058082</v>
      </c>
      <c r="AH105" s="213">
        <f>INDEX($A$94:$H$106,MATCH($L105,$B$94:$B$106,0),MATCH($AA$93,$A$94:$H$94,0))*고양시_Modal_split!J$4 * 0.01</f>
        <v>11.436935423033724</v>
      </c>
      <c r="AI105" s="213">
        <f>INDEX($A$94:$H$106,MATCH($L105,$B$94:$B$106,0),MATCH($AA$93,$A$94:$H$94,0))*고양시_Modal_split!K$4 * 0.01</f>
        <v>0</v>
      </c>
      <c r="AJ105" s="213">
        <f>INDEX($A$94:$H$106,MATCH($L105,$B$94:$B$106,0),MATCH($AA$93,$A$94:$H$94,0))*고양시_Modal_split!L$4 * 0.01</f>
        <v>11.21839525571461</v>
      </c>
      <c r="AK105" s="213">
        <f>INDEX($A$94:$H$106,MATCH($L105,$B$94:$B$106,0),MATCH($AA$93,$A$94:$H$94,0))*고양시_Modal_split!M$4 * 0.01</f>
        <v>1.6269101344867509</v>
      </c>
      <c r="AL105" s="213">
        <f>INDEX($A$94:$H$106,MATCH($L105,$B$94:$B$106,0),MATCH($AA$93,$A$94:$H$94,0))*고양시_Modal_split!N$4 * 0.01</f>
        <v>6.0705602033087711</v>
      </c>
      <c r="AM105" s="213">
        <f>INDEX($A$94:$H$106,MATCH($L105,$B$94:$B$106,0),MATCH($AA$93,$A$94:$H$94,0))*고양시_Modal_split!O$4 * 0.01</f>
        <v>2.6224820078293893</v>
      </c>
      <c r="AN105" s="213">
        <f>INDEX($A$94:$H$106,MATCH($L105,$B$94:$B$106,0),MATCH($AA$93,$A$94:$H$94,0))*고양시_Modal_split!P$4 * 0.01</f>
        <v>242.82240813235083</v>
      </c>
      <c r="AO105" s="213">
        <f>INDEX($A$94:$H$106,MATCH($L105,$B$94:$B$106,0),MATCH($AO$93,$A$94:$H$94,0))*고양시_Modal_split!C$5 * 0.01</f>
        <v>8.3580723111728126E-3</v>
      </c>
      <c r="AP105" s="213">
        <f>INDEX($A$94:$H$106,MATCH($L105,$B$94:$B$106,0),MATCH($AO$93,$A$94:$H$94,0))*고양시_Modal_split!D$5 * 0.01</f>
        <v>10.207992316045727</v>
      </c>
      <c r="AQ105" s="213">
        <f>INDEX($A$94:$H$106,MATCH($L105,$B$94:$B$106,0),MATCH($AO$93,$A$94:$H$94,0))*고양시_Modal_split!E$5 * 0.01</f>
        <v>1.3721168710842031</v>
      </c>
      <c r="AR105" s="213">
        <f>INDEX($A$94:$H$106,MATCH($L105,$B$94:$B$106,0),MATCH($AO$93,$A$94:$H$94,0))*고양시_Modal_split!F$5 * 0.01</f>
        <v>0.29253253089104841</v>
      </c>
      <c r="AS105" s="213">
        <f>INDEX($A$94:$H$106,MATCH($L105,$B$94:$B$106,0),MATCH($AO$93,$A$94:$H$94,0))*고양시_Modal_split!G$5 * 0.01</f>
        <v>9.0545783371038802E-2</v>
      </c>
      <c r="AT105" s="213">
        <f>INDEX($A$94:$H$106,MATCH($L105,$B$94:$B$106,0),MATCH($AO$93,$A$94:$H$94,0))*고양시_Modal_split!H$5 * 0.01</f>
        <v>9.751084363034946E-3</v>
      </c>
      <c r="AU105" s="213">
        <f>INDEX($A$94:$H$106,MATCH($L105,$B$94:$B$106,0),MATCH($AO$93,$A$94:$H$94,0))*고양시_Modal_split!I$5 * 0.01</f>
        <v>0.38586433836581147</v>
      </c>
      <c r="AV105" s="213">
        <f>INDEX($A$94:$H$106,MATCH($L105,$B$94:$B$106,0),MATCH($AO$93,$A$94:$H$94,0))*고양시_Modal_split!J$5 * 0.01</f>
        <v>0.87341855651755895</v>
      </c>
      <c r="AW105" s="213">
        <f>INDEX($A$94:$H$106,MATCH($L105,$B$94:$B$106,0),MATCH($AO$93,$A$94:$H$94,0))*고양시_Modal_split!K$5 * 0.01</f>
        <v>2.7860241037242707E-3</v>
      </c>
      <c r="AX105" s="213">
        <f>INDEX($A$94:$H$106,MATCH($L105,$B$94:$B$106,0),MATCH($AO$93,$A$94:$H$94,0))*고양시_Modal_split!L$5 * 0.01</f>
        <v>0.3552180732248445</v>
      </c>
      <c r="AY105" s="213">
        <f>INDEX($A$94:$H$106,MATCH($L105,$B$94:$B$106,0),MATCH($AO$93,$A$94:$H$94,0))*고양시_Modal_split!M$5 * 0.01</f>
        <v>9.3331807474763079E-2</v>
      </c>
      <c r="AZ105" s="213">
        <f>INDEX($A$94:$H$106,MATCH($L105,$B$94:$B$106,0),MATCH($AO$93,$A$94:$H$94,0))*고양시_Modal_split!N$5 * 0.01</f>
        <v>2.3681204881656301E-2</v>
      </c>
      <c r="BA105" s="213">
        <f>INDEX($A$94:$H$106,MATCH($L105,$B$94:$B$106,0),MATCH($AO$93,$A$94:$H$94,0))*고양시_Modal_split!O$5 * 0.01</f>
        <v>0.21452385598676885</v>
      </c>
      <c r="BB105" s="213">
        <f>INDEX($A$94:$H$106,MATCH($L105,$B$94:$B$106,0),MATCH($AO$93,$A$94:$H$94,0))*고양시_Modal_split!P$5 * 0.01</f>
        <v>13.930120518621351</v>
      </c>
      <c r="BC105" s="213">
        <f>INDEX($A$94:$H$106,MATCH($L105,$B$94:$B$106,0),MATCH($BC$93,$A$94:$H$94,0))*고양시_Modal_split!C$6 * 0.01</f>
        <v>0</v>
      </c>
      <c r="BD105" s="207">
        <f>INDEX($A$94:$H$106,MATCH($L105,$B$94:$B$106,0),MATCH($BC$93,$A$94:$H$94,0))*고양시_Modal_split!D$6 * 0.01</f>
        <v>1.8128129075123647E-2</v>
      </c>
      <c r="BE105" s="207">
        <f>INDEX($A$94:$H$106,MATCH($L105,$B$94:$B$106,0),MATCH($BC$93,$A$94:$H$94,0))*고양시_Modal_split!E$6 * 0.01</f>
        <v>9.4132296851867766E-5</v>
      </c>
      <c r="BF105" s="207">
        <f>INDEX($A$94:$H$106,MATCH($L105,$B$94:$B$106,0),MATCH($BC$93,$A$94:$H$94,0))*고양시_Modal_split!F$6 * 0.01</f>
        <v>2.6707302827739225E-4</v>
      </c>
      <c r="BG105" s="207">
        <f>INDEX($A$94:$H$106,MATCH($L105,$B$94:$B$106,0),MATCH($BC$93,$A$94:$H$94,0))*고양시_Modal_split!G$6 * 0.01</f>
        <v>0</v>
      </c>
      <c r="BH105" s="207">
        <f>INDEX($A$94:$H$106,MATCH($L105,$B$94:$B$106,0),MATCH($BC$93,$A$94:$H$94,0))*고양시_Modal_split!H$6 * 0.01</f>
        <v>1.1624244099614368E-3</v>
      </c>
      <c r="BI105" s="207">
        <f>INDEX($A$94:$H$106,MATCH($L105,$B$94:$B$106,0),MATCH($BC$93,$A$94:$H$94,0))*고양시_Modal_split!I$6 * 0.01</f>
        <v>7.7494960664095777E-4</v>
      </c>
      <c r="BJ105" s="207">
        <f>INDEX($A$94:$H$106,MATCH($L105,$B$94:$B$106,0),MATCH($BC$93,$A$94:$H$94,0))*고양시_Modal_split!J$6 * 0.01</f>
        <v>1.0814268522051783E-3</v>
      </c>
      <c r="BK105" s="207">
        <f>INDEX($A$94:$H$106,MATCH($L105,$B$94:$B$106,0),MATCH($BC$93,$A$94:$H$94,0))*고양시_Modal_split!K$6 * 0.01</f>
        <v>0</v>
      </c>
      <c r="BL105" s="207">
        <f>INDEX($A$94:$H$106,MATCH($L105,$B$94:$B$106,0),MATCH($BC$93,$A$94:$H$94,0))*고양시_Modal_split!L$6 * 0.01</f>
        <v>1.6637336187771975E-4</v>
      </c>
      <c r="BM105" s="207">
        <f>INDEX($A$94:$H$106,MATCH($L105,$B$94:$B$106,0),MATCH($BC$93,$A$94:$H$94,0))*고양시_Modal_split!M$6 * 0.01</f>
        <v>1.9921020961674338E-4</v>
      </c>
      <c r="BN105" s="207">
        <f>INDEX($A$94:$H$106,MATCH($L105,$B$94:$B$106,0),MATCH($BC$93,$A$94:$H$94,0))*고양시_Modal_split!N$6 * 0.01</f>
        <v>0</v>
      </c>
      <c r="BO105" s="207">
        <f>INDEX($A$94:$H$106,MATCH($L105,$B$94:$B$106,0),MATCH($BC$93,$A$94:$H$94,0))*고양시_Modal_split!O$6 * 0.01</f>
        <v>1.7512985460812607E-5</v>
      </c>
      <c r="BP105" s="214">
        <f>INDEX($A$94:$H$106,MATCH($L105,$B$94:$B$106,0),MATCH($BC$93,$A$94:$H$94,0))*고양시_Modal_split!P$6 * 0.01</f>
        <v>2.1891231826015756E-2</v>
      </c>
      <c r="BQ105" s="213">
        <f>INDEX($A$94:$H$106,MATCH($L105,$B$94:$B$106,0),MATCH($BQ$93,$A$94:$H$94,0))*고양시_Modal_split!C$7 * 0.01</f>
        <v>0</v>
      </c>
      <c r="BR105" s="213">
        <f>INDEX($A$94:$H$106,MATCH($L105,$B$94:$B$106,0),MATCH($BQ$93,$A$94:$H$94,0))*고양시_Modal_split!D$7 * 0.01</f>
        <v>5.0678688149044825E-2</v>
      </c>
      <c r="BS105" s="213">
        <f>INDEX($A$94:$H$106,MATCH($L105,$B$94:$B$106,0),MATCH($BQ$93,$A$94:$H$94,0))*고양시_Modal_split!E$7 * 0.01</f>
        <v>2.4727362527030682E-3</v>
      </c>
      <c r="BT105" s="213">
        <f>INDEX($A$94:$H$106,MATCH($L105,$B$94:$B$106,0),MATCH($BQ$93,$A$94:$H$94,0))*고양시_Modal_split!F$7 * 0.01</f>
        <v>8.2700209120503947E-4</v>
      </c>
      <c r="BU105" s="213">
        <f>INDEX($A$94:$H$106,MATCH($L105,$B$94:$B$106,0),MATCH($BQ$93,$A$94:$H$94,0))*고양시_Modal_split!G$7 * 0.01</f>
        <v>3.473408783061166E-4</v>
      </c>
      <c r="BV105" s="213">
        <f>INDEX($A$94:$H$106,MATCH($L105,$B$94:$B$106,0),MATCH($BQ$93,$A$94:$H$94,0))*고양시_Modal_split!H$7 * 0.01</f>
        <v>4.622941689836171E-3</v>
      </c>
      <c r="BW105" s="213">
        <f>INDEX($A$94:$H$106,MATCH($L105,$B$94:$B$106,0),MATCH($BQ$93,$A$94:$H$94,0))*고양시_Modal_split!I$7 * 0.01</f>
        <v>1.544012904279809E-2</v>
      </c>
      <c r="BX105" s="213">
        <f>INDEX($A$94:$H$106,MATCH($L105,$B$94:$B$106,0),MATCH($BQ$93,$A$94:$H$94,0))*고양시_Modal_split!J$7 * 0.01</f>
        <v>1.654004182410079E-5</v>
      </c>
      <c r="BY105" s="213">
        <f>INDEX($A$94:$H$106,MATCH($L105,$B$94:$B$106,0),MATCH($BQ$93,$A$94:$H$94,0))*고양시_Modal_split!K$7 * 0.01</f>
        <v>6.3679161022788047E-3</v>
      </c>
      <c r="BZ105" s="213">
        <f>INDEX($A$94:$H$106,MATCH($L105,$B$94:$B$106,0),MATCH($BQ$93,$A$94:$H$94,0))*고양시_Modal_split!L$7 * 0.01</f>
        <v>5.7890146384352763E-5</v>
      </c>
      <c r="CA105" s="213">
        <f>INDEX($A$94:$H$106,MATCH($L105,$B$94:$B$106,0),MATCH($BQ$93,$A$94:$H$94,0))*고양시_Modal_split!M$7 * 0.01</f>
        <v>1.546493910553424E-3</v>
      </c>
      <c r="CB105" s="213">
        <f>INDEX($A$94:$H$106,MATCH($L105,$B$94:$B$106,0),MATCH($BQ$93,$A$94:$H$94,0))*고양시_Modal_split!N$7 * 0.01</f>
        <v>3.2253081556996537E-4</v>
      </c>
      <c r="CC105" s="213">
        <f>INDEX($A$94:$H$106,MATCH($L105,$B$94:$B$106,0),MATCH($BQ$93,$A$94:$H$94,0))*고양시_Modal_split!O$7 * 0.01</f>
        <v>0</v>
      </c>
      <c r="CD105" s="213">
        <f>INDEX($A$94:$H$106,MATCH($L105,$B$94:$B$106,0),MATCH($BQ$93,$A$94:$H$94,0))*고양시_Modal_split!P$7 * 0.01</f>
        <v>8.2700209120503951E-2</v>
      </c>
      <c r="CE105" s="218">
        <f t="shared" si="59"/>
        <v>74.017444599472384</v>
      </c>
      <c r="CF105" s="208">
        <f t="shared" si="40"/>
        <v>103.9294328263516</v>
      </c>
      <c r="CG105" s="208">
        <f t="shared" si="41"/>
        <v>22.1510914501706</v>
      </c>
      <c r="CH105" s="208">
        <f t="shared" si="42"/>
        <v>5.6771543355788872</v>
      </c>
      <c r="CI105" s="208">
        <f t="shared" si="43"/>
        <v>28.834075160618085</v>
      </c>
      <c r="CJ105" s="208">
        <f t="shared" si="44"/>
        <v>1.8891646594033234E-2</v>
      </c>
      <c r="CK105" s="208">
        <f t="shared" si="45"/>
        <v>9.7850437444948462</v>
      </c>
      <c r="CL105" s="208">
        <f t="shared" si="46"/>
        <v>22.524668969820183</v>
      </c>
      <c r="CM105" s="208">
        <f t="shared" si="47"/>
        <v>5.9481882174013269E-2</v>
      </c>
      <c r="CN105" s="208">
        <f t="shared" si="48"/>
        <v>12.587106824070322</v>
      </c>
      <c r="CO105" s="208">
        <f t="shared" si="49"/>
        <v>1.7991571570992997</v>
      </c>
      <c r="CP105" s="208">
        <f t="shared" si="50"/>
        <v>6.1281159003180043</v>
      </c>
      <c r="CQ105" s="208">
        <f t="shared" si="51"/>
        <v>2.8974169071632314</v>
      </c>
      <c r="CR105" s="219">
        <f t="shared" si="52"/>
        <v>290.40908140392554</v>
      </c>
      <c r="CS105" s="225">
        <f t="shared" si="60"/>
        <v>0</v>
      </c>
      <c r="CV105" s="265"/>
      <c r="CW105" s="266" t="s">
        <v>481</v>
      </c>
      <c r="CX105" s="267">
        <f>INDEX($M$93:$Z$106,MATCH($CW105,$L$93:$L$106,0),MATCH(CX$94,$M$94:$Z$94,0))/INDEX(고양시_재차인원!$D$4:$H$35,MATCH("고양시",고양시_재차인원!$B$4:$B$35,0),MATCH('A.일산테크노밸리(859991)_수정'!$CX$93,고양시_재차인원!$D$4:$H$4,0))</f>
        <v>14.088828040211425</v>
      </c>
      <c r="CY105" s="267">
        <f>INDEX($M$93:$Z$106,MATCH($CW105,$L$93:$L$106,0),MATCH(CY$94,$M$94:$Z$94,0))/INDEX(고양시_재차인원!$K$4:$O$20,MATCH("경기도",고양시_재차인원!$K$4:$K$20,0),MATCH('A.일산테크노밸리(859991)_수정'!CY$94,고양시_재차인원!$K$4:$O$4,0))</f>
        <v>1.1654033105941924E-4</v>
      </c>
      <c r="CZ105" s="267">
        <f>INDEX($M$93:$Z$106,MATCH($CW105,$L$93:$L$106,0),MATCH(CZ$94,$M$94:$Z$94,0))/INDEX(고양시_재차인원!$K$4:$O$20,MATCH("경기도",고양시_재차인원!$K$4:$K$20,0),MATCH('A.일산테크노밸리(859991)_수정'!CZ$94,고양시_재차인원!$K$4:$O$4,0))</f>
        <v>3.239821203451855E-2</v>
      </c>
      <c r="DA105" s="267">
        <f>INDEX($M$93:$Z$106,MATCH($CW105,$L$93:$L$106,0),MATCH(DA$94,$M$94:$Z$94,0))/INDEX(고양시_재차인원!$K$4:$O$20,MATCH("경기도",고양시_재차인원!$K$4:$K$20,0),MATCH('A.일산테크노밸리(859991)_수정'!DA$94,고양시_재차인원!$K$4:$O$4,0))</f>
        <v>0.67551282108173683</v>
      </c>
      <c r="DB105" s="268">
        <f>INDEX($AA$93:$AN$106,MATCH($CW105,$L$93:$L$106,0),MATCH(DB$94,$AA$94:$AN$94,0))/INDEX(고양시_재차인원!$D$4:$H$35,MATCH("고양시",고양시_재차인원!$B$4:$B$35,0),MATCH('A.일산테크노밸리(859991)_수정'!$DB$93,고양시_재차인원!$D$4:$H$4,0))</f>
        <v>55.22918176457086</v>
      </c>
      <c r="DC105" s="267">
        <f>INDEX($AA$93:$AN$106,MATCH($CW105,$L$93:$L$106,0),MATCH(DC$94,$AA$94:$AN$94,0))/INDEX(고양시_재차인원!$K$4:$O$20,MATCH("경기도",고양시_재차인원!$K$4:$K$20,0),MATCH('A.일산테크노밸리(859991)_수정'!DC$94,고양시_재차인원!$K$4:$O$4,0))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5" s="267">
        <f>INDEX($AA$93:$AN$106,MATCH($CW105,$L$93:$L$106,0),MATCH(DD$94,$AA$94:$AN$94,0))/INDEX(고양시_재차인원!$K$4:$O$20,MATCH("경기도",고양시_재차인원!$K$4:$K$20,0),MATCH('A.일산테크노밸리(859991)_수정'!DD$94,고양시_재차인원!$K$4:$O$4,0))</f>
        <v>0.2935123238279197</v>
      </c>
      <c r="DE105" s="267">
        <f>INDEX($AA$93:$AN$106,MATCH($CW105,$L$93:$L$106,0),MATCH(DE$94,$AA$94:$AN$94,0))/INDEX(고양시_재차인원!$K$4:$O$20,MATCH("경기도",고양시_재차인원!$K$4:$K$20,0),MATCH('A.일산테크노밸리(859991)_수정'!DE$94,고양시_재차인원!$K$4:$O$4,0))</f>
        <v>7.4789301704764064</v>
      </c>
      <c r="DF105" s="268">
        <f>INDEX($AO$93:$BB$106,MATCH($CW105,$L$93:$L$106,0),MATCH(DF$94,$AO$94:$BB$94,0))/INDEX(고양시_재차인원!$D$4:$H$35,MATCH("고양시",고양시_재차인원!$B$4:$B$35,0),MATCH('A.일산테크노밸리(859991)_수정'!$DF$93,고양시_재차인원!$D$4:$H$4,0))</f>
        <v>7.8523017815736358</v>
      </c>
      <c r="DG105" s="267">
        <f>INDEX($AO$93:$BB$106,MATCH($CW105,$L$93:$L$106,0),MATCH(DG$94,$AO$94:$BB$94,0))/INDEX(고양시_재차인원!$K$4:$O$20,MATCH("경기도",고양시_재차인원!$K$4:$K$20,0),MATCH('A.일산테크노밸리(859991)_수정'!DG$94,고양시_재차인원!$K$4:$O$4,0))</f>
        <v>3.3869692125859489E-4</v>
      </c>
      <c r="DH105" s="267">
        <f>INDEX($AO$93:$BB$106,MATCH($CW105,$L$93:$L$106,0),MATCH(DH$94,$AO$94:$BB$94,0))/INDEX(고양시_재차인원!$K$4:$O$20,MATCH("경기도",고양시_재차인원!$K$4:$K$20,0),MATCH('A.일산테크노밸리(859991)_수정'!DH$94,고양시_재차인원!$K$4:$O$4,0))</f>
        <v>1.3402721026947255E-2</v>
      </c>
      <c r="DI105" s="267">
        <f>INDEX($AO$93:$BB$106,MATCH($CW105,$L$93:$L$106,0),MATCH(DI$94,$AO$94:$BB$94,0))/INDEX(고양시_재차인원!$K$4:$O$20,MATCH("경기도",고양시_재차인원!$K$4:$K$20,0),MATCH('A.일산테크노밸리(859991)_수정'!DI$94,고양시_재차인원!$K$4:$O$4,0))</f>
        <v>0.23681204881656301</v>
      </c>
      <c r="DJ105" s="268">
        <f>INDEX($BC$93:$BP$106,MATCH($CW105,$L$93:$L$106,0),MATCH(DJ$94,$BC$94:$BP$94,0))/INDEX(고양시_재차인원!$D$4:$H$35,MATCH("고양시",고양시_재차인원!$B$4:$B$35,0),MATCH('A.일산테크노밸리(859991)_수정'!$DJ$93,고양시_재차인원!$D$4:$H$4,0))</f>
        <v>1.3329506672885034E-2</v>
      </c>
      <c r="DK105" s="267">
        <f>INDEX($BC$93:$BP$106,MATCH($CW105,$L$93:$L$106,0),MATCH(DK$94,$BC$94:$BP$94,0))/INDEX(고양시_재차인원!$K$4:$O$20,MATCH("경기도",고양시_재차인원!$K$4:$K$20,0),MATCH('A.일산테크노밸리(859991)_수정'!DK$94,고양시_재차인원!$K$4:$O$4,0))</f>
        <v>4.0375978116062414E-5</v>
      </c>
      <c r="DL105" s="267">
        <f>INDEX($BC$93:$BP$106,MATCH($CW105,$L$93:$L$106,0),MATCH(DL$94,$BC$94:$BP$94,0))/INDEX(고양시_재차인원!$K$4:$O$20,MATCH("경기도",고양시_재차인원!$K$4:$K$20,0),MATCH('A.일산테크노밸리(859991)_수정'!DL$94,고양시_재차인원!$K$4:$O$4,0))</f>
        <v>2.6917318744041605E-5</v>
      </c>
      <c r="DM105" s="267">
        <f>INDEX($BC$93:$BP$106,MATCH($CW105,$L$93:$L$106,0),MATCH(DM$94,$BC$94:$BP$94,0))/INDEX(고양시_재차인원!$K$4:$O$20,MATCH("경기도",고양시_재차인원!$K$4:$K$20,0),MATCH('A.일산테크노밸리(859991)_수정'!DM$94,고양시_재차인원!$K$4:$O$4,0))</f>
        <v>1.109155745851465E-4</v>
      </c>
      <c r="DN105" s="268">
        <f>INDEX($BQ$93:$CD$106,MATCH($CW105,$L$93:$L$106,0),MATCH(DN$94,$BQ$94:$CD$94,0))/INDEX(고양시_재차인원!$D$4:$H$35,MATCH("고양시",고양시_재차인원!$B$4:$B$35,0),MATCH('A.일산테크노밸리(859991)_수정'!$DN$93,고양시_재차인원!$D$4:$H$4,0))</f>
        <v>4.0221181070670492E-2</v>
      </c>
      <c r="DO105" s="267">
        <f>INDEX($BQ$93:$CD$106,MATCH($CW105,$L$93:$L$106,0),MATCH(DO$94,$BQ$94:$CD$94,0))/INDEX(고양시_재차인원!$K$4:$O$20,MATCH("경기도",고양시_재차인원!$K$4:$K$20,0),MATCH('A.일산테크노밸리(859991)_수정'!DO$94,고양시_재차인원!$K$4:$O$4,0))</f>
        <v>1.6057456373171834E-4</v>
      </c>
      <c r="DP105" s="267">
        <f>INDEX($BQ$93:$CD$106,MATCH($CW105,$L$93:$L$106,0),MATCH(DP$94,$BQ$94:$CD$94,0))/INDEX(고양시_재차인원!$K$4:$O$20,MATCH("경기도",고양시_재차인원!$K$4:$K$20,0),MATCH('A.일산테크노밸리(859991)_수정'!DP$94,고양시_재차인원!$K$4:$O$4,0))</f>
        <v>5.3630180766926327E-4</v>
      </c>
      <c r="DQ105" s="267">
        <f>INDEX($BQ$93:$CD$106,MATCH($CW105,$L$93:$L$106,0),MATCH(DQ$94,$BQ$94:$CD$94,0))/INDEX(고양시_재차인원!$K$4:$O$20,MATCH("경기도",고양시_재차인원!$K$4:$K$20,0),MATCH('A.일산테크노밸리(859991)_수정'!DQ$94,고양시_재차인원!$K$4:$O$4,0))</f>
        <v>3.8593430922901842E-5</v>
      </c>
      <c r="DR105" s="269">
        <f t="shared" si="61"/>
        <v>77.223862274099488</v>
      </c>
      <c r="DS105" s="270">
        <f t="shared" si="53"/>
        <v>6.5618779416579489E-4</v>
      </c>
      <c r="DT105" s="270">
        <f t="shared" si="54"/>
        <v>0.33987647601579879</v>
      </c>
      <c r="DU105" s="270">
        <f t="shared" si="55"/>
        <v>8.3914045493802139</v>
      </c>
      <c r="DW105" s="278"/>
      <c r="DX105" s="278"/>
      <c r="DY105" s="281" t="b">
        <f>SUM(DY95:DY103)=DY104</f>
        <v>1</v>
      </c>
      <c r="DZ105" s="281" t="b">
        <f>SUM(DZ95:DZ103)=DZ104</f>
        <v>1</v>
      </c>
      <c r="EC105" s="412" t="s">
        <v>15</v>
      </c>
      <c r="ED105" s="412" t="s">
        <v>89</v>
      </c>
      <c r="EE105" s="412">
        <v>6744.6391999999996</v>
      </c>
      <c r="EF105" s="412">
        <v>3.132473616271262E-2</v>
      </c>
      <c r="EG105" s="413">
        <v>859012</v>
      </c>
      <c r="EH105" s="414">
        <f t="shared" si="56"/>
        <v>219.69785340862305</v>
      </c>
      <c r="EI105" s="415">
        <f t="shared" si="57"/>
        <v>0.87384292580458256</v>
      </c>
      <c r="EJ105" s="402">
        <v>0</v>
      </c>
      <c r="EM105" s="278" t="s">
        <v>15</v>
      </c>
      <c r="EN105" s="278" t="s">
        <v>89</v>
      </c>
      <c r="EO105" s="278">
        <v>6744.6391999999996</v>
      </c>
      <c r="EP105" s="278">
        <v>3.132473616271262E-2</v>
      </c>
      <c r="EQ105" s="289">
        <v>859012</v>
      </c>
      <c r="ER105" s="290">
        <f t="shared" si="38"/>
        <v>219.69785340862305</v>
      </c>
      <c r="ES105" s="291">
        <f t="shared" si="39"/>
        <v>0.87384292580458256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7.5" thickBot="1">
      <c r="A106" s="205"/>
      <c r="B106" s="205" t="s">
        <v>26</v>
      </c>
      <c r="C106" s="400">
        <f>'A.일산테크노밸리(859991)_수정'!$P39*KTDB_TripDistribution_2050!T$12 * (1+KTDB_발생량도착량_증가율!$D$8 *5) * (1+KTDB_발생량도착량_증가율!$E$8 *5) * (1+KTDB_발생량도착량_증가율!$F$8 *5) * (1+KTDB_발생량도착량_증가율!$G$8 *5) * (1+KTDB_발생량도착량_증가율!$H$8 *5)</f>
        <v>4003.9974295944853</v>
      </c>
      <c r="D106" s="400">
        <f>'A.일산테크노밸리(859991)_수정'!$P39*KTDB_TripDistribution_2050!U$12 * (1+KTDB_발생량도착량_증가율!$D$8 *5) * (1+KTDB_발생량도착량_증가율!$E$8 *5) * (1+KTDB_발생량도착량_증가율!$F$8 *5) * (1+KTDB_발생량도착량_증가율!$G$8 *5) * (1+KTDB_발생량도착량_증가율!$H$8 *5)</f>
        <v>28977.748542585079</v>
      </c>
      <c r="E106" s="400">
        <f>'A.일산테크노밸리(859991)_수정'!$P39*KTDB_TripDistribution_2050!V$12 * (1+KTDB_발생량도착량_증가율!$D$8 *5) * (1+KTDB_발생량도착량_증가율!$E$8 *5) * (1+KTDB_발생량도착량_증가율!$F$8 *5) * (1+KTDB_발생량도착량_증가율!$G$8 *5) * (1+KTDB_발생량도착량_증가율!$H$8 *5)</f>
        <v>1662.3817079373362</v>
      </c>
      <c r="F106" s="400">
        <f>'A.일산테크노밸리(859991)_수정'!$P39*KTDB_TripDistribution_2050!W$12 * (1+KTDB_발생량도착량_증가율!$D$8 *5) * (1+KTDB_발생량도착량_증가율!$E$8 *5) * (1+KTDB_발생량도착량_증가율!$F$8 *5) * (1+KTDB_발생량도착량_증가율!$G$8 *5) * (1+KTDB_발생량도착량_증가율!$H$8 *5)</f>
        <v>2.612438514306973</v>
      </c>
      <c r="G106" s="400">
        <f>'A.일산테크노밸리(859991)_수정'!$P39*KTDB_TripDistribution_2050!X$12 * (1+KTDB_발생량도착량_증가율!$D$8 *5) * (1+KTDB_발생량도착량_증가율!$E$8 *5) * (1+KTDB_발생량도착량_증가율!$F$8 *5) * (1+KTDB_발생량도착량_증가율!$G$8 *5) * (1+KTDB_발생량도착량_증가율!$H$8 *5)</f>
        <v>9.8692121651596754</v>
      </c>
      <c r="H106" s="400">
        <f>'A.일산테크노밸리(859991)_수정'!$P39*KTDB_TripDistribution_2050!Y$12 * (1+KTDB_발생량도착량_증가율!$D$8 *5) * (1+KTDB_발생량도착량_증가율!$E$8 *5) * (1+KTDB_발생량도착량_증가율!$F$8 *5) * (1+KTDB_발생량도착량_증가율!$G$8 *5) * (1+KTDB_발생량도착량_증가율!$H$8 *5)</f>
        <v>34656.609330796375</v>
      </c>
      <c r="I106" t="b">
        <f>H106=$P$39</f>
        <v>0</v>
      </c>
      <c r="J106" s="230">
        <f t="shared" si="58"/>
        <v>34656.609330796367</v>
      </c>
      <c r="K106" s="206"/>
      <c r="L106" s="209" t="s">
        <v>26</v>
      </c>
      <c r="M106" s="213">
        <f>INDEX($A$94:$H$106,MATCH($L106,$B$94:$B$106,0),MATCH($M$93,$A$94:$H$94,0))*고양시_Modal_split!C$3 * 0.01</f>
        <v>11.211192802864558</v>
      </c>
      <c r="N106" s="213">
        <f>INDEX($A$94:$H$106,MATCH($L106,$B$94:$B$106,0),MATCH($M$93,$A$94:$H$94,0))*고양시_Modal_split!D$3 * 0.01</f>
        <v>1883.0799911382865</v>
      </c>
      <c r="O106" s="213">
        <f>INDEX($A$94:$H$106,MATCH($L106,$B$94:$B$106,0),MATCH($M$93,$A$94:$H$94,0))*고양시_Modal_split!E$3 * 0.01</f>
        <v>227.82745374392621</v>
      </c>
      <c r="P106" s="213">
        <f>INDEX($A$94:$H$106,MATCH($L106,$B$94:$B$106,0),MATCH($M$93,$A$94:$H$94,0))*고양시_Modal_split!F$3 * 0.01</f>
        <v>367.1665642938143</v>
      </c>
      <c r="Q106" s="213">
        <f>INDEX($A$94:$H$106,MATCH($L106,$B$94:$B$106,0),MATCH($M$93,$A$94:$H$94,0))*고양시_Modal_split!G$3 * 0.01</f>
        <v>36.836776352269261</v>
      </c>
      <c r="R106" s="213">
        <f>INDEX($A$94:$H$106,MATCH($L106,$B$94:$B$106,0),MATCH($M$93,$A$94:$H$94,0))*고양시_Modal_split!H$3 * 0.01</f>
        <v>0.40039974295944852</v>
      </c>
      <c r="S106" s="213">
        <f>INDEX($A$94:$H$106,MATCH($L106,$B$94:$B$106,0),MATCH($M$93,$A$94:$H$94,0))*고양시_Modal_split!I$3 * 0.01</f>
        <v>111.31112854272669</v>
      </c>
      <c r="T106" s="213">
        <f>INDEX($A$94:$H$106,MATCH($L106,$B$94:$B$106,0),MATCH($M$93,$A$94:$H$94,0))*고양시_Modal_split!J$3 * 0.01</f>
        <v>1218.8168175685614</v>
      </c>
      <c r="U106" s="213">
        <f>INDEX($A$94:$H$106,MATCH($L106,$B$94:$B$106,0),MATCH($M$93,$A$94:$H$94,0))*고양시_Modal_split!K$3 * 0.01</f>
        <v>6.0059961443917285</v>
      </c>
      <c r="V106" s="213">
        <f>INDEX($A$94:$H$106,MATCH($L106,$B$94:$B$106,0),MATCH($M$93,$A$94:$H$94,0))*고양시_Modal_split!L$3 * 0.01</f>
        <v>120.92072237375345</v>
      </c>
      <c r="W106" s="213">
        <f>INDEX($A$94:$H$106,MATCH($L106,$B$94:$B$106,0),MATCH($M$93,$A$94:$H$94,0))*고양시_Modal_split!M$3 * 0.01</f>
        <v>9.2091940880673153</v>
      </c>
      <c r="X106" s="213">
        <f>INDEX($A$94:$H$106,MATCH($L106,$B$94:$B$106,0),MATCH($M$93,$A$94:$H$94,0))*고양시_Modal_split!N$3 * 0.01</f>
        <v>4.0039974295944853</v>
      </c>
      <c r="Y106" s="213">
        <f>INDEX($A$94:$H$106,MATCH($L106,$B$94:$B$106,0),MATCH($M$93,$A$94:$H$94,0))*고양시_Modal_split!O$3 * 0.01</f>
        <v>7.2071953732700731</v>
      </c>
      <c r="Z106" s="213">
        <f>INDEX($A$94:$H$106,MATCH($L106,$B$94:$B$106,0),MATCH($M$93,$A$94:$H$94,0))*고양시_Modal_split!P$3 * 0.01</f>
        <v>4003.9974295944853</v>
      </c>
      <c r="AA106" s="213">
        <f>INDEX($A$94:$H$106,MATCH($L106,$B$94:$B$106,0),MATCH($AA$93,$A$94:$H$94,0))*고양시_Modal_split!C$4 * 0.01</f>
        <v>8820.8266563628986</v>
      </c>
      <c r="AB106" s="213">
        <f>INDEX($A$94:$H$106,MATCH($L106,$B$94:$B$106,0),MATCH($AA$93,$A$94:$H$94,0))*고양시_Modal_split!D$4 * 0.01</f>
        <v>9293.1639576070356</v>
      </c>
      <c r="AC106" s="213">
        <f>INDEX($A$94:$H$106,MATCH($L106,$B$94:$B$106,0),MATCH($AA$93,$A$94:$H$94,0))*고양시_Modal_split!E$4 * 0.01</f>
        <v>2251.5710617588611</v>
      </c>
      <c r="AD106" s="213">
        <f>INDEX($A$94:$H$106,MATCH($L106,$B$94:$B$106,0),MATCH($AA$93,$A$94:$H$94,0))*고양시_Modal_split!F$4 * 0.01</f>
        <v>275.28861115455823</v>
      </c>
      <c r="AE106" s="213">
        <f>INDEX($A$94:$H$106,MATCH($L106,$B$94:$B$106,0),MATCH($AA$93,$A$94:$H$94,0))*고양시_Modal_split!G$4 * 0.01</f>
        <v>3393.2943543367123</v>
      </c>
      <c r="AF106" s="213">
        <f>INDEX($A$94:$H$106,MATCH($L106,$B$94:$B$106,0),MATCH($AA$93,$A$94:$H$94,0))*고양시_Modal_split!H$4 * 0.01</f>
        <v>0</v>
      </c>
      <c r="AG106" s="213">
        <f>INDEX($A$94:$H$106,MATCH($L106,$B$94:$B$106,0),MATCH($AA$93,$A$94:$H$94,0))*고양시_Modal_split!I$4 * 0.01</f>
        <v>1008.4256492819607</v>
      </c>
      <c r="AH106" s="213">
        <f>INDEX($A$94:$H$106,MATCH($L106,$B$94:$B$106,0),MATCH($AA$93,$A$94:$H$94,0))*고양시_Modal_split!J$4 * 0.01</f>
        <v>1364.8519563557572</v>
      </c>
      <c r="AI106" s="213">
        <f>INDEX($A$94:$H$106,MATCH($L106,$B$94:$B$106,0),MATCH($AA$93,$A$94:$H$94,0))*고양시_Modal_split!K$4 * 0.01</f>
        <v>0</v>
      </c>
      <c r="AJ106" s="213">
        <f>INDEX($A$94:$H$106,MATCH($L106,$B$94:$B$106,0),MATCH($AA$93,$A$94:$H$94,0))*고양시_Modal_split!L$4 * 0.01</f>
        <v>1338.7719826674308</v>
      </c>
      <c r="AK106" s="213">
        <f>INDEX($A$94:$H$106,MATCH($L106,$B$94:$B$106,0),MATCH($AA$93,$A$94:$H$94,0))*고양시_Modal_split!M$4 * 0.01</f>
        <v>194.15091523532004</v>
      </c>
      <c r="AL106" s="213">
        <f>INDEX($A$94:$H$106,MATCH($L106,$B$94:$B$106,0),MATCH($AA$93,$A$94:$H$94,0))*고양시_Modal_split!N$4 * 0.01</f>
        <v>724.44371356462693</v>
      </c>
      <c r="AM106" s="213">
        <f>INDEX($A$94:$H$106,MATCH($L106,$B$94:$B$106,0),MATCH($AA$93,$A$94:$H$94,0))*고양시_Modal_split!O$4 * 0.01</f>
        <v>312.9596842599189</v>
      </c>
      <c r="AN106" s="213">
        <f>INDEX($A$94:$H$106,MATCH($L106,$B$94:$B$106,0),MATCH($AA$93,$A$94:$H$94,0))*고양시_Modal_split!P$4 * 0.01</f>
        <v>28977.748542585079</v>
      </c>
      <c r="AO106" s="213">
        <f>INDEX($A$94:$H$106,MATCH($L106,$B$94:$B$106,0),MATCH($AO$93,$A$94:$H$94,0))*고양시_Modal_split!C$5 * 0.01</f>
        <v>0.99742902476240158</v>
      </c>
      <c r="AP106" s="213">
        <f>INDEX($A$94:$H$106,MATCH($L106,$B$94:$B$106,0),MATCH($AO$93,$A$94:$H$94,0))*고양시_Modal_split!D$5 * 0.01</f>
        <v>1218.19331557648</v>
      </c>
      <c r="AQ106" s="213">
        <f>INDEX($A$94:$H$106,MATCH($L106,$B$94:$B$106,0),MATCH($AO$93,$A$94:$H$94,0))*고양시_Modal_split!E$5 * 0.01</f>
        <v>163.74459823182761</v>
      </c>
      <c r="AR106" s="213">
        <f>INDEX($A$94:$H$106,MATCH($L106,$B$94:$B$106,0),MATCH($AO$93,$A$94:$H$94,0))*고양시_Modal_split!F$5 * 0.01</f>
        <v>34.910015866684063</v>
      </c>
      <c r="AS106" s="213">
        <f>INDEX($A$94:$H$106,MATCH($L106,$B$94:$B$106,0),MATCH($AO$93,$A$94:$H$94,0))*고양시_Modal_split!G$5 * 0.01</f>
        <v>10.805481101592687</v>
      </c>
      <c r="AT106" s="213">
        <f>INDEX($A$94:$H$106,MATCH($L106,$B$94:$B$106,0),MATCH($AO$93,$A$94:$H$94,0))*고양시_Modal_split!H$5 * 0.01</f>
        <v>1.1636671955561351</v>
      </c>
      <c r="AU106" s="213">
        <f>INDEX($A$94:$H$106,MATCH($L106,$B$94:$B$106,0),MATCH($AO$93,$A$94:$H$94,0))*고양시_Modal_split!I$5 * 0.01</f>
        <v>46.047973309864211</v>
      </c>
      <c r="AV106" s="213">
        <f>INDEX($A$94:$H$106,MATCH($L106,$B$94:$B$106,0),MATCH($AO$93,$A$94:$H$94,0))*고양시_Modal_split!J$5 * 0.01</f>
        <v>104.23133308767099</v>
      </c>
      <c r="AW106" s="213">
        <f>INDEX($A$94:$H$106,MATCH($L106,$B$94:$B$106,0),MATCH($AO$93,$A$94:$H$94,0))*고양시_Modal_split!K$5 * 0.01</f>
        <v>0.33247634158746719</v>
      </c>
      <c r="AX106" s="213">
        <f>INDEX($A$94:$H$106,MATCH($L106,$B$94:$B$106,0),MATCH($AO$93,$A$94:$H$94,0))*고양시_Modal_split!L$5 * 0.01</f>
        <v>42.390733552402075</v>
      </c>
      <c r="AY106" s="213">
        <f>INDEX($A$94:$H$106,MATCH($L106,$B$94:$B$106,0),MATCH($AO$93,$A$94:$H$94,0))*고양시_Modal_split!M$5 * 0.01</f>
        <v>11.137957443180154</v>
      </c>
      <c r="AZ106" s="213">
        <f>INDEX($A$94:$H$106,MATCH($L106,$B$94:$B$106,0),MATCH($AO$93,$A$94:$H$94,0))*고양시_Modal_split!N$5 * 0.01</f>
        <v>2.8260489034934713</v>
      </c>
      <c r="BA106" s="213">
        <f>INDEX($A$94:$H$106,MATCH($L106,$B$94:$B$106,0),MATCH($AO$93,$A$94:$H$94,0))*고양시_Modal_split!O$5 * 0.01</f>
        <v>25.600678302234979</v>
      </c>
      <c r="BB106" s="213">
        <f>INDEX($A$94:$H$106,MATCH($L106,$B$94:$B$106,0),MATCH($AO$93,$A$94:$H$94,0))*고양시_Modal_split!P$5 * 0.01</f>
        <v>1662.3817079373359</v>
      </c>
      <c r="BC106" s="215">
        <f>INDEX($A$94:$H$106,MATCH($L106,$B$94:$B$106,0),MATCH($BC$93,$A$94:$H$94,0))*고양시_Modal_split!C$6 * 0.01</f>
        <v>0</v>
      </c>
      <c r="BD106" s="216">
        <f>INDEX($A$94:$H$106,MATCH($L106,$B$94:$B$106,0),MATCH($BC$93,$A$94:$H$94,0))*고양시_Modal_split!D$6 * 0.01</f>
        <v>2.1633603336976042</v>
      </c>
      <c r="BE106" s="216">
        <f>INDEX($A$94:$H$106,MATCH($L106,$B$94:$B$106,0),MATCH($BC$93,$A$94:$H$94,0))*고양시_Modal_split!E$6 * 0.01</f>
        <v>1.1233485611519985E-2</v>
      </c>
      <c r="BF106" s="216">
        <f>INDEX($A$94:$H$106,MATCH($L106,$B$94:$B$106,0),MATCH($BC$93,$A$94:$H$94,0))*고양시_Modal_split!F$6 * 0.01</f>
        <v>3.1871749874545073E-2</v>
      </c>
      <c r="BG106" s="216">
        <f>INDEX($A$94:$H$106,MATCH($L106,$B$94:$B$106,0),MATCH($BC$93,$A$94:$H$94,0))*고양시_Modal_split!G$6 * 0.01</f>
        <v>0</v>
      </c>
      <c r="BH106" s="216">
        <f>INDEX($A$94:$H$106,MATCH($L106,$B$94:$B$106,0),MATCH($BC$93,$A$94:$H$94,0))*고양시_Modal_split!H$6 * 0.01</f>
        <v>0.13872048510970028</v>
      </c>
      <c r="BI106" s="216">
        <f>INDEX($A$94:$H$106,MATCH($L106,$B$94:$B$106,0),MATCH($BC$93,$A$94:$H$94,0))*고양시_Modal_split!I$6 * 0.01</f>
        <v>9.2480323406466849E-2</v>
      </c>
      <c r="BJ106" s="216">
        <f>INDEX($A$94:$H$106,MATCH($L106,$B$94:$B$106,0),MATCH($BC$93,$A$94:$H$94,0))*고양시_Modal_split!J$6 * 0.01</f>
        <v>0.12905446260676445</v>
      </c>
      <c r="BK106" s="216">
        <f>INDEX($A$94:$H$106,MATCH($L106,$B$94:$B$106,0),MATCH($BC$93,$A$94:$H$94,0))*고양시_Modal_split!K$6 * 0.01</f>
        <v>0</v>
      </c>
      <c r="BL106" s="216">
        <f>INDEX($A$94:$H$106,MATCH($L106,$B$94:$B$106,0),MATCH($BC$93,$A$94:$H$94,0))*고양시_Modal_split!L$6 * 0.01</f>
        <v>1.9854532708732994E-2</v>
      </c>
      <c r="BM106" s="216">
        <f>INDEX($A$94:$H$106,MATCH($L106,$B$94:$B$106,0),MATCH($BC$93,$A$94:$H$94,0))*고양시_Modal_split!M$6 * 0.01</f>
        <v>2.3773190480193454E-2</v>
      </c>
      <c r="BN106" s="216">
        <f>INDEX($A$94:$H$106,MATCH($L106,$B$94:$B$106,0),MATCH($BC$93,$A$94:$H$94,0))*고양시_Modal_split!N$6 * 0.01</f>
        <v>0</v>
      </c>
      <c r="BO106" s="216">
        <f>INDEX($A$94:$H$106,MATCH($L106,$B$94:$B$106,0),MATCH($BC$93,$A$94:$H$94,0))*고양시_Modal_split!O$6 * 0.01</f>
        <v>2.0899508114455784E-3</v>
      </c>
      <c r="BP106" s="217">
        <f>INDEX($A$94:$H$106,MATCH($L106,$B$94:$B$106,0),MATCH($BC$93,$A$94:$H$94,0))*고양시_Modal_split!P$6 * 0.01</f>
        <v>2.612438514306973</v>
      </c>
      <c r="BQ106" s="213">
        <f>INDEX($A$94:$H$106,MATCH($L106,$B$94:$B$106,0),MATCH($BQ$93,$A$94:$H$94,0))*고양시_Modal_split!C$7 * 0.01</f>
        <v>0</v>
      </c>
      <c r="BR106" s="213">
        <f>INDEX($A$94:$H$106,MATCH($L106,$B$94:$B$106,0),MATCH($BQ$93,$A$94:$H$94,0))*고양시_Modal_split!D$7 * 0.01</f>
        <v>6.0478532148098489</v>
      </c>
      <c r="BS106" s="213">
        <f>INDEX($A$94:$H$106,MATCH($L106,$B$94:$B$106,0),MATCH($BQ$93,$A$94:$H$94,0))*고양시_Modal_split!E$7 * 0.01</f>
        <v>0.29508944373827428</v>
      </c>
      <c r="BT106" s="213">
        <f>INDEX($A$94:$H$106,MATCH($L106,$B$94:$B$106,0),MATCH($BQ$93,$A$94:$H$94,0))*고양시_Modal_split!F$7 * 0.01</f>
        <v>9.8692121651596756E-2</v>
      </c>
      <c r="BU106" s="213">
        <f>INDEX($A$94:$H$106,MATCH($L106,$B$94:$B$106,0),MATCH($BQ$93,$A$94:$H$94,0))*고양시_Modal_split!G$7 * 0.01</f>
        <v>4.1450691093670632E-2</v>
      </c>
      <c r="BV106" s="213">
        <f>INDEX($A$94:$H$106,MATCH($L106,$B$94:$B$106,0),MATCH($BQ$93,$A$94:$H$94,0))*고양시_Modal_split!H$7 * 0.01</f>
        <v>0.55168896003242585</v>
      </c>
      <c r="BW106" s="213">
        <f>INDEX($A$94:$H$106,MATCH($L106,$B$94:$B$106,0),MATCH($BQ$93,$A$94:$H$94,0))*고양시_Modal_split!I$7 * 0.01</f>
        <v>1.8425819112353117</v>
      </c>
      <c r="BX106" s="213">
        <f>INDEX($A$94:$H$106,MATCH($L106,$B$94:$B$106,0),MATCH($BQ$93,$A$94:$H$94,0))*고양시_Modal_split!J$7 * 0.01</f>
        <v>1.9738424330319354E-3</v>
      </c>
      <c r="BY106" s="213">
        <f>INDEX($A$94:$H$106,MATCH($L106,$B$94:$B$106,0),MATCH($BQ$93,$A$94:$H$94,0))*고양시_Modal_split!K$7 * 0.01</f>
        <v>0.75992933671729501</v>
      </c>
      <c r="BZ106" s="213">
        <f>INDEX($A$94:$H$106,MATCH($L106,$B$94:$B$106,0),MATCH($BQ$93,$A$94:$H$94,0))*고양시_Modal_split!L$7 * 0.01</f>
        <v>6.9084485156117731E-3</v>
      </c>
      <c r="CA106" s="213">
        <f>INDEX($A$94:$H$106,MATCH($L106,$B$94:$B$106,0),MATCH($BQ$93,$A$94:$H$94,0))*고양시_Modal_split!M$7 * 0.01</f>
        <v>0.18455426748848594</v>
      </c>
      <c r="CB106" s="213">
        <f>INDEX($A$94:$H$106,MATCH($L106,$B$94:$B$106,0),MATCH($BQ$93,$A$94:$H$94,0))*고양시_Modal_split!N$7 * 0.01</f>
        <v>3.8489927444122732E-2</v>
      </c>
      <c r="CC106" s="213">
        <f>INDEX($A$94:$H$106,MATCH($L106,$B$94:$B$106,0),MATCH($BQ$93,$A$94:$H$94,0))*고양시_Modal_split!O$7 * 0.01</f>
        <v>0</v>
      </c>
      <c r="CD106" s="213">
        <f>INDEX($A$94:$H$106,MATCH($L106,$B$94:$B$106,0),MATCH($BQ$93,$A$94:$H$94,0))*고양시_Modal_split!P$7 * 0.01</f>
        <v>9.8692121651596754</v>
      </c>
      <c r="CE106" s="220">
        <f t="shared" si="59"/>
        <v>8833.0352781905258</v>
      </c>
      <c r="CF106" s="221">
        <f t="shared" si="40"/>
        <v>12402.648477870311</v>
      </c>
      <c r="CG106" s="221">
        <f t="shared" si="41"/>
        <v>2643.4494366639647</v>
      </c>
      <c r="CH106" s="221">
        <f t="shared" si="42"/>
        <v>677.49575518658276</v>
      </c>
      <c r="CI106" s="221">
        <f t="shared" si="43"/>
        <v>3440.9780624816681</v>
      </c>
      <c r="CJ106" s="221">
        <f t="shared" si="44"/>
        <v>2.25447638365771</v>
      </c>
      <c r="CK106" s="221">
        <f t="shared" si="45"/>
        <v>1167.7198133691934</v>
      </c>
      <c r="CL106" s="221">
        <f t="shared" si="46"/>
        <v>2688.0311353170296</v>
      </c>
      <c r="CM106" s="221">
        <f t="shared" si="47"/>
        <v>7.0984018226964913</v>
      </c>
      <c r="CN106" s="221">
        <f t="shared" si="48"/>
        <v>1502.1102015748106</v>
      </c>
      <c r="CO106" s="221">
        <f t="shared" si="49"/>
        <v>214.70639422453618</v>
      </c>
      <c r="CP106" s="221">
        <f t="shared" si="50"/>
        <v>731.31224982515903</v>
      </c>
      <c r="CQ106" s="221">
        <f t="shared" si="51"/>
        <v>345.76964788623542</v>
      </c>
      <c r="CR106" s="222">
        <f t="shared" si="52"/>
        <v>34656.609330796367</v>
      </c>
      <c r="CS106" s="225">
        <f t="shared" si="60"/>
        <v>0</v>
      </c>
      <c r="CV106" s="265"/>
      <c r="CW106" s="266" t="s">
        <v>26</v>
      </c>
      <c r="CX106" s="267">
        <f>INDEX($M$93:$Z$106,MATCH($CW106,$L$93:$L$106,0),MATCH(CX$94,$M$94:$Z$94,0))/INDEX(고양시_재차인원!$D$4:$H$35,MATCH("고양시",고양시_재차인원!$B$4:$B$35,0),MATCH('A.일산테크노밸리(859991)_수정'!$CX$93,고양시_재차인원!$D$4:$H$4,0))</f>
        <v>1681.3214206591842</v>
      </c>
      <c r="CY106" s="267">
        <f>INDEX($M$93:$Z$106,MATCH($CW106,$L$93:$L$106,0),MATCH(CY$94,$M$94:$Z$94,0))/INDEX(고양시_재차인원!$K$4:$O$20,MATCH("경기도",고양시_재차인원!$K$4:$K$20,0),MATCH('A.일산테크노밸리(859991)_수정'!CY$94,고양시_재차인원!$K$4:$O$4,0))</f>
        <v>1.3907597879800226E-2</v>
      </c>
      <c r="CZ106" s="267">
        <f>INDEX($M$93:$Z$106,MATCH($CW106,$L$93:$L$106,0),MATCH(CZ$94,$M$94:$Z$94,0))/INDEX(고양시_재차인원!$K$4:$O$20,MATCH("경기도",고양시_재차인원!$K$4:$K$20,0),MATCH('A.일산테크노밸리(859991)_수정'!CZ$94,고양시_재차인원!$K$4:$O$4,0))</f>
        <v>3.8663122105844634</v>
      </c>
      <c r="DA106" s="267">
        <f>INDEX($M$93:$Z$106,MATCH($CW106,$L$93:$L$106,0),MATCH(DA$94,$M$94:$Z$94,0))/INDEX(고양시_재차인원!$K$4:$O$20,MATCH("경기도",고양시_재차인원!$K$4:$K$20,0),MATCH('A.일산테크노밸리(859991)_수정'!DA$94,고양시_재차인원!$K$4:$O$4,0))</f>
        <v>80.613814915835633</v>
      </c>
      <c r="DB106" s="272">
        <f>INDEX($AA$93:$AN$106,MATCH($CW106,$L$93:$L$106,0),MATCH(DB$94,$AA$94:$AN$94,0))/INDEX(고양시_재차인원!$D$4:$H$35,MATCH("고양시",고양시_재차인원!$B$4:$B$35,0),MATCH('A.일산테크노밸리(859991)_수정'!$DB$93,고양시_재차인원!$D$4:$H$4,0))</f>
        <v>6590.8964238347771</v>
      </c>
      <c r="DC106" s="273">
        <f>INDEX($AA$93:$AN$106,MATCH($CW106,$L$93:$L$106,0),MATCH(DC$94,$AA$94:$AN$94,0))/INDEX(고양시_재차인원!$K$4:$O$20,MATCH("경기도",고양시_재차인원!$K$4:$K$20,0),MATCH('A.일산테크노밸리(859991)_수정'!DC$94,고양시_재차인원!$K$4:$O$4,0))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6" s="273">
        <f>INDEX($AA$93:$AN$106,MATCH($CW106,$L$93:$L$106,0),MATCH(DD$94,$AA$94:$AN$94,0))/INDEX(고양시_재차인원!$K$4:$O$20,MATCH("경기도",고양시_재차인원!$K$4:$K$20,0),MATCH('A.일산테크노밸리(859991)_수정'!DD$94,고양시_재차인원!$K$4:$O$4,0))</f>
        <v>35.026941621464424</v>
      </c>
      <c r="DE106" s="273">
        <f>INDEX($AA$93:$AN$106,MATCH($CW106,$L$93:$L$106,0),MATCH(DE$94,$AA$94:$AN$94,0))/INDEX(고양시_재차인원!$K$4:$O$20,MATCH("경기도",고양시_재차인원!$K$4:$K$20,0),MATCH('A.일산테크노밸리(859991)_수정'!DE$94,고양시_재차인원!$K$4:$O$4,0))</f>
        <v>892.51465511162053</v>
      </c>
      <c r="DF106" s="272">
        <f>INDEX($AO$93:$BB$106,MATCH($CW106,$L$93:$L$106,0),MATCH(DF$94,$AO$94:$BB$94,0))/INDEX(고양시_재차인원!$D$4:$H$35,MATCH("고양시",고양시_재차인원!$B$4:$B$35,0),MATCH('A.일산테크노밸리(859991)_수정'!$DF$93,고양시_재차인원!$D$4:$H$4,0))</f>
        <v>937.07178121267691</v>
      </c>
      <c r="DG106" s="273">
        <f>INDEX($AO$93:$BB$106,MATCH($CW106,$L$93:$L$106,0),MATCH(DG$94,$AO$94:$BB$94,0))/INDEX(고양시_재차인원!$K$4:$O$20,MATCH("경기도",고양시_재차인원!$K$4:$K$20,0),MATCH('A.일산테크노밸리(859991)_수정'!DG$94,고양시_재차인원!$K$4:$O$4,0))</f>
        <v>4.041914538229021E-2</v>
      </c>
      <c r="DH106" s="273">
        <f>INDEX($AO$93:$BB$106,MATCH($CW106,$L$93:$L$106,0),MATCH(DH$94,$AO$94:$BB$94,0))/INDEX(고양시_재차인원!$K$4:$O$20,MATCH("경기도",고양시_재차인원!$K$4:$K$20,0),MATCH('A.일산테크노밸리(859991)_수정'!DH$94,고양시_재차인원!$K$4:$O$4,0))</f>
        <v>1.5994433244134842</v>
      </c>
      <c r="DI106" s="273">
        <f>INDEX($AO$93:$BB$106,MATCH($CW106,$L$93:$L$106,0),MATCH(DI$94,$AO$94:$BB$94,0))/INDEX(고양시_재차인원!$K$4:$O$20,MATCH("경기도",고양시_재차인원!$K$4:$K$20,0),MATCH('A.일산테크노밸리(859991)_수정'!DI$94,고양시_재차인원!$K$4:$O$4,0))</f>
        <v>28.260489034934718</v>
      </c>
      <c r="DJ106" s="272">
        <f>INDEX($BC$93:$BP$106,MATCH($CW106,$L$93:$L$106,0),MATCH(DJ$94,$BC$94:$BP$94,0))/INDEX(고양시_재차인원!$D$4:$H$35,MATCH("고양시",고양시_재차인원!$B$4:$B$35,0),MATCH('A.일산테크노밸리(859991)_수정'!$DJ$93,고양시_재차인원!$D$4:$H$4,0))</f>
        <v>1.5907061277188266</v>
      </c>
      <c r="DK106" s="273">
        <f>INDEX($BC$93:$BP$106,MATCH($CW106,$L$93:$L$106,0),MATCH(DK$94,$BC$94:$BP$94,0))/INDEX(고양시_재차인원!$K$4:$O$20,MATCH("경기도",고양시_재차인원!$K$4:$K$20,0),MATCH('A.일산테크노밸리(859991)_수정'!DK$94,고양시_재차인원!$K$4:$O$4,0))</f>
        <v>4.8183565512226563E-3</v>
      </c>
      <c r="DL106" s="273">
        <f>INDEX($BC$93:$BP$106,MATCH($CW106,$L$93:$L$106,0),MATCH(DL$94,$BC$94:$BP$94,0))/INDEX(고양시_재차인원!$K$4:$O$20,MATCH("경기도",고양시_재차인원!$K$4:$K$20,0),MATCH('A.일산테크노밸리(859991)_수정'!DL$94,고양시_재차인원!$K$4:$O$4,0))</f>
        <v>3.2122377008151045E-3</v>
      </c>
      <c r="DM106" s="273">
        <f>INDEX($BC$93:$BP$106,MATCH($CW106,$L$93:$L$106,0),MATCH(DM$94,$BC$94:$BP$94,0))/INDEX(고양시_재차인원!$K$4:$O$20,MATCH("경기도",고양시_재차인원!$K$4:$K$20,0),MATCH('A.일산테크노밸리(859991)_수정'!DM$94,고양시_재차인원!$K$4:$O$4,0))</f>
        <v>1.323635513915533E-2</v>
      </c>
      <c r="DN106" s="272">
        <f>INDEX($BQ$93:$CD$106,MATCH($CW106,$L$93:$L$106,0),MATCH(DN$94,$BQ$94:$CD$94,0))/INDEX(고양시_재차인원!$D$4:$H$35,MATCH("고양시",고양시_재차인원!$B$4:$B$35,0),MATCH('A.일산테크노밸리(859991)_수정'!$DN$93,고양시_재차인원!$D$4:$H$4,0))</f>
        <v>4.7998835038173402</v>
      </c>
      <c r="DO106" s="273">
        <f>INDEX($BQ$93:$CD$106,MATCH($CW106,$L$93:$L$106,0),MATCH(DO$94,$BQ$94:$CD$94,0))/INDEX(고양시_재차인원!$K$4:$O$20,MATCH("경기도",고양시_재차인원!$K$4:$K$20,0),MATCH('A.일산테크노밸리(859991)_수정'!DO$94,고양시_재차인원!$K$4:$O$4,0))</f>
        <v>1.9162520320681692E-2</v>
      </c>
      <c r="DP106" s="273">
        <f>INDEX($BQ$93:$CD$106,MATCH($CW106,$L$93:$L$106,0),MATCH(DP$94,$BQ$94:$CD$94,0))/INDEX(고양시_재차인원!$K$4:$O$20,MATCH("경기도",고양시_재차인원!$K$4:$K$20,0),MATCH('A.일산테크노밸리(859991)_수정'!DP$94,고양시_재차인원!$K$4:$O$4,0))</f>
        <v>6.4000761071042439E-2</v>
      </c>
      <c r="DQ106" s="273">
        <f>INDEX($BQ$93:$CD$106,MATCH($CW106,$L$93:$L$106,0),MATCH(DQ$94,$BQ$94:$CD$94,0))/INDEX(고양시_재차인원!$K$4:$O$20,MATCH("경기도",고양시_재차인원!$K$4:$K$20,0),MATCH('A.일산테크노밸리(859991)_수정'!DQ$94,고양시_재차인원!$K$4:$O$4,0))</f>
        <v>4.6056323437411823E-3</v>
      </c>
      <c r="DR106" s="274">
        <f t="shared" si="61"/>
        <v>9215.6802153381759</v>
      </c>
      <c r="DS106" s="275">
        <f t="shared" si="53"/>
        <v>7.8307620133994782E-2</v>
      </c>
      <c r="DT106" s="275">
        <f t="shared" si="54"/>
        <v>40.559910155234228</v>
      </c>
      <c r="DU106" s="275">
        <f t="shared" si="55"/>
        <v>1001.4068010498738</v>
      </c>
      <c r="EC106" s="412" t="s">
        <v>15</v>
      </c>
      <c r="ED106" s="412" t="s">
        <v>90</v>
      </c>
      <c r="EE106" s="412">
        <v>9730.2787000000008</v>
      </c>
      <c r="EF106" s="412">
        <v>4.519121097940456E-2</v>
      </c>
      <c r="EG106" s="413">
        <v>859013</v>
      </c>
      <c r="EH106" s="414">
        <f t="shared" si="56"/>
        <v>316.95117856825425</v>
      </c>
      <c r="EI106" s="415">
        <f t="shared" si="57"/>
        <v>1.260665686624425</v>
      </c>
      <c r="EJ106" s="402">
        <v>0</v>
      </c>
      <c r="EM106" s="278" t="s">
        <v>15</v>
      </c>
      <c r="EN106" s="278" t="s">
        <v>90</v>
      </c>
      <c r="EO106" s="278">
        <v>9730.2787000000008</v>
      </c>
      <c r="EP106" s="278">
        <v>4.519121097940456E-2</v>
      </c>
      <c r="EQ106" s="289">
        <v>859013</v>
      </c>
      <c r="ER106" s="290">
        <f t="shared" si="38"/>
        <v>316.95117856825425</v>
      </c>
      <c r="ES106" s="291">
        <f t="shared" si="39"/>
        <v>1.260665686624425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6.5" customHeight="1">
      <c r="J107" s="230"/>
      <c r="EC107" s="412" t="s">
        <v>15</v>
      </c>
      <c r="ED107" s="412" t="s">
        <v>91</v>
      </c>
      <c r="EE107" s="412">
        <v>11598.4503</v>
      </c>
      <c r="EF107" s="412">
        <v>5.386772883919945E-2</v>
      </c>
      <c r="EG107" s="413">
        <v>859014</v>
      </c>
      <c r="EH107" s="414">
        <f t="shared" si="56"/>
        <v>377.80443967656572</v>
      </c>
      <c r="EI107" s="415">
        <f t="shared" si="57"/>
        <v>1.5027080684984662</v>
      </c>
      <c r="EJ107" s="402">
        <v>0</v>
      </c>
      <c r="EM107" s="278" t="s">
        <v>15</v>
      </c>
      <c r="EN107" s="278" t="s">
        <v>91</v>
      </c>
      <c r="EO107" s="278">
        <v>11598.4503</v>
      </c>
      <c r="EP107" s="278">
        <v>5.386772883919945E-2</v>
      </c>
      <c r="EQ107" s="289">
        <v>859014</v>
      </c>
      <c r="ER107" s="290">
        <f t="shared" si="38"/>
        <v>377.80443967656572</v>
      </c>
      <c r="ES107" s="291">
        <f t="shared" si="39"/>
        <v>1.5027080684984662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>
      <c r="EC108" s="412" t="s">
        <v>15</v>
      </c>
      <c r="ED108" s="412" t="s">
        <v>92</v>
      </c>
      <c r="EE108" s="412">
        <v>20670.0766</v>
      </c>
      <c r="EF108" s="412">
        <v>9.5999901070773372E-2</v>
      </c>
      <c r="EG108" s="413">
        <v>859015</v>
      </c>
      <c r="EH108" s="414">
        <f t="shared" si="56"/>
        <v>673.30087261180859</v>
      </c>
      <c r="EI108" s="415">
        <f t="shared" si="57"/>
        <v>2.6780380205880903</v>
      </c>
      <c r="EJ108" s="402">
        <v>0</v>
      </c>
      <c r="EM108" s="278" t="s">
        <v>15</v>
      </c>
      <c r="EN108" s="278" t="s">
        <v>92</v>
      </c>
      <c r="EO108" s="278">
        <v>20670.0766</v>
      </c>
      <c r="EP108" s="278">
        <v>9.5999901070773372E-2</v>
      </c>
      <c r="EQ108" s="289">
        <v>859015</v>
      </c>
      <c r="ER108" s="290">
        <f t="shared" si="38"/>
        <v>673.30087261180859</v>
      </c>
      <c r="ES108" s="291">
        <f t="shared" si="39"/>
        <v>2.6780380205880903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 ht="16.5" customHeight="1">
      <c r="EC109" s="412" t="s">
        <v>15</v>
      </c>
      <c r="ED109" s="412" t="s">
        <v>93</v>
      </c>
      <c r="EE109" s="412">
        <v>6590.8657999999996</v>
      </c>
      <c r="EF109" s="412">
        <v>3.061055249165083E-2</v>
      </c>
      <c r="EG109" s="413">
        <v>859016</v>
      </c>
      <c r="EH109" s="414">
        <f t="shared" si="56"/>
        <v>214.68888482045224</v>
      </c>
      <c r="EI109" s="415">
        <f t="shared" si="57"/>
        <v>0.85391987376542855</v>
      </c>
      <c r="EJ109" s="402">
        <v>0</v>
      </c>
      <c r="EM109" s="278" t="s">
        <v>15</v>
      </c>
      <c r="EN109" s="278" t="s">
        <v>93</v>
      </c>
      <c r="EO109" s="278">
        <v>6590.8657999999996</v>
      </c>
      <c r="EP109" s="278">
        <v>3.061055249165083E-2</v>
      </c>
      <c r="EQ109" s="289">
        <v>859016</v>
      </c>
      <c r="ER109" s="290">
        <f t="shared" si="38"/>
        <v>214.68888482045224</v>
      </c>
      <c r="ES109" s="291">
        <f t="shared" si="39"/>
        <v>0.85391987376542855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>
      <c r="EC110" s="412" t="s">
        <v>15</v>
      </c>
      <c r="ED110" s="412" t="s">
        <v>94</v>
      </c>
      <c r="EE110" s="412">
        <v>3970.3760000000002</v>
      </c>
      <c r="EF110" s="412">
        <v>1.843997536098985E-2</v>
      </c>
      <c r="EG110" s="413">
        <v>859017</v>
      </c>
      <c r="EH110" s="414">
        <f t="shared" si="56"/>
        <v>129.32983641661886</v>
      </c>
      <c r="EI110" s="415">
        <f t="shared" si="57"/>
        <v>0.51440631255476144</v>
      </c>
      <c r="EJ110" s="402">
        <v>0</v>
      </c>
      <c r="EM110" s="278" t="s">
        <v>15</v>
      </c>
      <c r="EN110" s="278" t="s">
        <v>94</v>
      </c>
      <c r="EO110" s="278">
        <v>3970.3760000000002</v>
      </c>
      <c r="EP110" s="278">
        <v>1.843997536098985E-2</v>
      </c>
      <c r="EQ110" s="289">
        <v>859017</v>
      </c>
      <c r="ER110" s="290">
        <f t="shared" si="38"/>
        <v>129.32983641661886</v>
      </c>
      <c r="ES110" s="291">
        <f t="shared" si="39"/>
        <v>0.51440631255476144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 ht="16.5" customHeight="1">
      <c r="EC111" s="412" t="s">
        <v>15</v>
      </c>
      <c r="ED111" s="412" t="s">
        <v>95</v>
      </c>
      <c r="EE111" s="412">
        <v>14487.1335</v>
      </c>
      <c r="EF111" s="412">
        <v>6.7283900766922491E-2</v>
      </c>
      <c r="EG111" s="413">
        <v>859018</v>
      </c>
      <c r="EH111" s="414">
        <f t="shared" si="56"/>
        <v>471.89953941408049</v>
      </c>
      <c r="EI111" s="415">
        <f t="shared" si="57"/>
        <v>1.8769690636915883</v>
      </c>
      <c r="EJ111" s="402">
        <v>0</v>
      </c>
      <c r="EM111" s="278" t="s">
        <v>15</v>
      </c>
      <c r="EN111" s="278" t="s">
        <v>95</v>
      </c>
      <c r="EO111" s="278">
        <v>14487.1335</v>
      </c>
      <c r="EP111" s="278">
        <v>6.7283900766922491E-2</v>
      </c>
      <c r="EQ111" s="289">
        <v>859018</v>
      </c>
      <c r="ER111" s="290">
        <f t="shared" si="38"/>
        <v>471.89953941408049</v>
      </c>
      <c r="ES111" s="291">
        <f t="shared" si="39"/>
        <v>1.8769690636915883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>
      <c r="AP112" t="s">
        <v>147</v>
      </c>
      <c r="AQ112" t="s">
        <v>148</v>
      </c>
      <c r="AR112" s="32" t="s">
        <v>74</v>
      </c>
      <c r="AS112" t="s">
        <v>563</v>
      </c>
      <c r="EC112" s="412" t="s">
        <v>15</v>
      </c>
      <c r="ED112" s="412" t="s">
        <v>96</v>
      </c>
      <c r="EE112" s="412">
        <v>7440.5132000000003</v>
      </c>
      <c r="EF112" s="412">
        <v>3.4556646544589169E-2</v>
      </c>
      <c r="EG112" s="413">
        <v>859019</v>
      </c>
      <c r="EH112" s="414">
        <f t="shared" si="56"/>
        <v>242.36504427079288</v>
      </c>
      <c r="EI112" s="415">
        <f t="shared" si="57"/>
        <v>0.96400113206583671</v>
      </c>
      <c r="EJ112" s="402">
        <v>0</v>
      </c>
      <c r="EM112" s="278" t="s">
        <v>15</v>
      </c>
      <c r="EN112" s="278" t="s">
        <v>96</v>
      </c>
      <c r="EO112" s="278">
        <v>7440.5132000000003</v>
      </c>
      <c r="EP112" s="278">
        <v>3.4556646544589169E-2</v>
      </c>
      <c r="EQ112" s="289">
        <v>859019</v>
      </c>
      <c r="ER112" s="290">
        <f t="shared" si="38"/>
        <v>242.36504427079288</v>
      </c>
      <c r="ES112" s="291">
        <f t="shared" si="39"/>
        <v>0.96400113206583671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12</v>
      </c>
      <c r="AQ113" t="s">
        <v>73</v>
      </c>
      <c r="AR113" s="75">
        <v>11477.778199999999</v>
      </c>
      <c r="AS113" s="277">
        <f>AR113/SUMIF($AP$113:$AP$157,"="&amp;$AP113,$AR$113:$AR$157)</f>
        <v>1</v>
      </c>
      <c r="EC113" s="412" t="s">
        <v>15</v>
      </c>
      <c r="ED113" s="412" t="s">
        <v>97</v>
      </c>
      <c r="EE113" s="412">
        <v>20150.029900000001</v>
      </c>
      <c r="EF113" s="412">
        <v>9.3584601276858623E-2</v>
      </c>
      <c r="EG113" s="413">
        <v>859020</v>
      </c>
      <c r="EH113" s="414">
        <f t="shared" si="56"/>
        <v>656.3610274586033</v>
      </c>
      <c r="EI113" s="415">
        <f t="shared" si="57"/>
        <v>2.6106601940791472</v>
      </c>
      <c r="EJ113" s="402">
        <v>0</v>
      </c>
      <c r="EM113" s="278" t="s">
        <v>15</v>
      </c>
      <c r="EN113" s="278" t="s">
        <v>97</v>
      </c>
      <c r="EO113" s="278">
        <v>20150.029900000001</v>
      </c>
      <c r="EP113" s="278">
        <v>9.3584601276858623E-2</v>
      </c>
      <c r="EQ113" s="289">
        <v>859020</v>
      </c>
      <c r="ER113" s="290">
        <f t="shared" si="38"/>
        <v>656.3610274586033</v>
      </c>
      <c r="ES113" s="291">
        <f t="shared" si="39"/>
        <v>2.6106601940791472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13</v>
      </c>
      <c r="AQ114" t="s">
        <v>75</v>
      </c>
      <c r="AR114" s="75">
        <v>907.24059999999997</v>
      </c>
      <c r="AS114" s="277">
        <f t="shared" ref="AS114:AS157" si="64">AR114/SUMIF($AP$113:$AP$157,"="&amp;$AP114,$AR$113:$AR$157)</f>
        <v>0.22444210067316503</v>
      </c>
      <c r="EC114" s="412" t="s">
        <v>15</v>
      </c>
      <c r="ED114" s="412" t="s">
        <v>98</v>
      </c>
      <c r="EE114" s="412">
        <v>8631.4781000000003</v>
      </c>
      <c r="EF114" s="412">
        <v>4.0087952247576428E-2</v>
      </c>
      <c r="EG114" s="413">
        <v>859021</v>
      </c>
      <c r="EH114" s="414">
        <f t="shared" si="56"/>
        <v>281.15917754555949</v>
      </c>
      <c r="EI114" s="415">
        <f t="shared" si="57"/>
        <v>1.1183038637444358</v>
      </c>
      <c r="EJ114" s="402">
        <v>0</v>
      </c>
      <c r="EM114" s="278" t="s">
        <v>15</v>
      </c>
      <c r="EN114" s="278" t="s">
        <v>98</v>
      </c>
      <c r="EO114" s="278">
        <v>8631.4781000000003</v>
      </c>
      <c r="EP114" s="278">
        <v>4.0087952247576428E-2</v>
      </c>
      <c r="EQ114" s="289">
        <v>859021</v>
      </c>
      <c r="ER114" s="290">
        <f t="shared" si="38"/>
        <v>281.15917754555949</v>
      </c>
      <c r="ES114" s="291">
        <f t="shared" si="39"/>
        <v>1.1183038637444358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 ht="17.25" customHeight="1">
      <c r="AP115" t="s">
        <v>13</v>
      </c>
      <c r="AQ115" t="s">
        <v>77</v>
      </c>
      <c r="AR115" s="75">
        <v>3134.9627</v>
      </c>
      <c r="AS115" s="277">
        <f t="shared" si="64"/>
        <v>0.77555789932683494</v>
      </c>
      <c r="EC115" s="412" t="s">
        <v>15</v>
      </c>
      <c r="ED115" s="412" t="s">
        <v>99</v>
      </c>
      <c r="EE115" s="412">
        <v>11977.777099999999</v>
      </c>
      <c r="EF115" s="412">
        <v>5.56294705094501E-2</v>
      </c>
      <c r="EG115" s="413">
        <v>859022</v>
      </c>
      <c r="EH115" s="414">
        <f t="shared" ref="EH115:EH138" si="65">VLOOKUP($EM115,$DX$94:$DZ$103,2,FALSE)*$EF115*$BB$11*(1-$BD$7)</f>
        <v>390.16051703358158</v>
      </c>
      <c r="EI115" s="415">
        <f t="shared" si="57"/>
        <v>1.5518540688876477</v>
      </c>
      <c r="EJ115" s="402">
        <v>0</v>
      </c>
      <c r="EM115" s="278" t="s">
        <v>15</v>
      </c>
      <c r="EN115" s="278" t="s">
        <v>99</v>
      </c>
      <c r="EO115" s="278">
        <v>11977.777099999999</v>
      </c>
      <c r="EP115" s="278">
        <v>5.56294705094501E-2</v>
      </c>
      <c r="EQ115" s="289">
        <v>859022</v>
      </c>
      <c r="ER115" s="290">
        <f t="shared" si="38"/>
        <v>390.16051703358158</v>
      </c>
      <c r="ES115" s="291">
        <f t="shared" si="39"/>
        <v>1.5518540688876477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5" thickBot="1">
      <c r="AF116" s="8">
        <v>6288</v>
      </c>
      <c r="AG116" s="8">
        <v>5368</v>
      </c>
      <c r="AH116" s="8">
        <v>6892</v>
      </c>
      <c r="AI116" s="8">
        <v>1592</v>
      </c>
      <c r="AJ116" s="8">
        <v>1224</v>
      </c>
      <c r="AK116" s="8">
        <v>4076</v>
      </c>
      <c r="AL116" s="8">
        <v>2182</v>
      </c>
      <c r="AM116" s="9">
        <v>688</v>
      </c>
      <c r="AN116" s="17">
        <v>82104</v>
      </c>
      <c r="AP116" t="s">
        <v>137</v>
      </c>
      <c r="AQ116" t="s">
        <v>78</v>
      </c>
      <c r="AR116" s="75">
        <v>5454.9395000000004</v>
      </c>
      <c r="AS116" s="277">
        <f t="shared" si="64"/>
        <v>0.43129277327301779</v>
      </c>
      <c r="EC116" s="412" t="s">
        <v>15</v>
      </c>
      <c r="ED116" s="412" t="s">
        <v>100</v>
      </c>
      <c r="EE116" s="412">
        <v>5754.1068999999998</v>
      </c>
      <c r="EF116" s="412">
        <v>2.672431766172818E-2</v>
      </c>
      <c r="EG116" s="413">
        <v>859023</v>
      </c>
      <c r="EH116" s="414">
        <f t="shared" si="65"/>
        <v>187.43255150160539</v>
      </c>
      <c r="EI116" s="415">
        <f t="shared" si="57"/>
        <v>0.74550846380164226</v>
      </c>
      <c r="EJ116" s="402">
        <v>0</v>
      </c>
      <c r="EM116" s="278" t="s">
        <v>15</v>
      </c>
      <c r="EN116" s="278" t="s">
        <v>100</v>
      </c>
      <c r="EO116" s="278">
        <v>5754.1068999999998</v>
      </c>
      <c r="EP116" s="278">
        <v>2.672431766172818E-2</v>
      </c>
      <c r="EQ116" s="289">
        <v>859023</v>
      </c>
      <c r="ER116" s="290">
        <f t="shared" si="38"/>
        <v>187.43255150160539</v>
      </c>
      <c r="ES116" s="291">
        <f t="shared" si="39"/>
        <v>0.74550846380164226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8" customHeight="1" thickTop="1" thickBot="1">
      <c r="AF117" s="8">
        <v>1156</v>
      </c>
      <c r="AG117" s="8">
        <v>1380</v>
      </c>
      <c r="AH117" s="8">
        <v>18740</v>
      </c>
      <c r="AI117" s="8">
        <v>8902</v>
      </c>
      <c r="AJ117" s="8">
        <v>7994</v>
      </c>
      <c r="AK117" s="8">
        <v>1844</v>
      </c>
      <c r="AL117" s="8">
        <v>5728</v>
      </c>
      <c r="AM117" s="8">
        <v>4500</v>
      </c>
      <c r="AN117" s="17">
        <v>71140</v>
      </c>
      <c r="AP117" t="s">
        <v>14</v>
      </c>
      <c r="AQ117" t="s">
        <v>80</v>
      </c>
      <c r="AR117" s="75">
        <v>7192.9411</v>
      </c>
      <c r="AS117" s="277">
        <f t="shared" si="64"/>
        <v>0.56870722672698226</v>
      </c>
      <c r="EC117" s="412" t="s">
        <v>15</v>
      </c>
      <c r="ED117" s="412" t="s">
        <v>101</v>
      </c>
      <c r="EE117" s="412">
        <v>6005.2467999999999</v>
      </c>
      <c r="EF117" s="412">
        <v>2.7890709350616452E-2</v>
      </c>
      <c r="EG117" s="413">
        <v>859024</v>
      </c>
      <c r="EH117" s="414">
        <f t="shared" si="65"/>
        <v>195.61310724360212</v>
      </c>
      <c r="EI117" s="415">
        <f t="shared" si="57"/>
        <v>0.77804642743389552</v>
      </c>
      <c r="EJ117" s="402">
        <v>0</v>
      </c>
      <c r="EM117" s="278" t="s">
        <v>15</v>
      </c>
      <c r="EN117" s="278" t="s">
        <v>101</v>
      </c>
      <c r="EO117" s="278">
        <v>6005.2467999999999</v>
      </c>
      <c r="EP117" s="278">
        <v>2.7890709350616452E-2</v>
      </c>
      <c r="EQ117" s="289">
        <v>859024</v>
      </c>
      <c r="ER117" s="290">
        <f t="shared" si="38"/>
        <v>195.61310724360212</v>
      </c>
      <c r="ES117" s="291">
        <f t="shared" si="39"/>
        <v>0.77804642743389552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thickTop="1" thickBot="1">
      <c r="AF118" s="8">
        <v>7444</v>
      </c>
      <c r="AG118" s="8">
        <v>6748</v>
      </c>
      <c r="AH118" s="8">
        <v>25632</v>
      </c>
      <c r="AI118" s="8">
        <v>10494</v>
      </c>
      <c r="AJ118" s="8">
        <v>9218</v>
      </c>
      <c r="AK118" s="8">
        <v>5920</v>
      </c>
      <c r="AL118" s="8">
        <v>7910</v>
      </c>
      <c r="AM118" s="8">
        <v>5188</v>
      </c>
      <c r="AN118" s="17">
        <v>153244</v>
      </c>
      <c r="AP118" t="s">
        <v>139</v>
      </c>
      <c r="AQ118" t="s">
        <v>85</v>
      </c>
      <c r="AR118" s="75">
        <v>24085.599100000003</v>
      </c>
      <c r="AS118" s="277">
        <f t="shared" si="64"/>
        <v>0.11186292027724311</v>
      </c>
      <c r="EC118" s="412" t="s">
        <v>16</v>
      </c>
      <c r="ED118" s="412" t="s">
        <v>575</v>
      </c>
      <c r="EE118" s="412">
        <v>10596.0813</v>
      </c>
      <c r="EF118" s="412">
        <v>0.3566329663552395</v>
      </c>
      <c r="EG118" s="413">
        <v>859025</v>
      </c>
      <c r="EH118" s="414">
        <f t="shared" si="65"/>
        <v>271.10629392528858</v>
      </c>
      <c r="EI118" s="415">
        <f t="shared" si="57"/>
        <v>1.0783187610262421</v>
      </c>
      <c r="EJ118" s="402">
        <v>0</v>
      </c>
      <c r="EM118" s="278" t="s">
        <v>16</v>
      </c>
      <c r="EN118" s="278" t="s">
        <v>575</v>
      </c>
      <c r="EO118" s="278">
        <v>10596.0813</v>
      </c>
      <c r="EP118" s="278">
        <v>0.3566329663552395</v>
      </c>
      <c r="EQ118" s="289">
        <v>859025</v>
      </c>
      <c r="ER118" s="290">
        <f t="shared" si="38"/>
        <v>271.10629392528858</v>
      </c>
      <c r="ES118" s="291">
        <f t="shared" si="39"/>
        <v>1.0783187610262421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6184</v>
      </c>
      <c r="AG119" s="8">
        <v>5280</v>
      </c>
      <c r="AH119" s="8">
        <v>6780</v>
      </c>
      <c r="AI119" s="8">
        <v>1566</v>
      </c>
      <c r="AJ119" s="8">
        <v>1204</v>
      </c>
      <c r="AK119" s="8">
        <v>4010</v>
      </c>
      <c r="AL119" s="8">
        <v>2146</v>
      </c>
      <c r="AM119" s="9">
        <v>676</v>
      </c>
      <c r="AN119" s="17">
        <v>80762</v>
      </c>
      <c r="AP119" t="s">
        <v>15</v>
      </c>
      <c r="AQ119" t="s">
        <v>81</v>
      </c>
      <c r="AR119" s="75">
        <v>10713.892900000001</v>
      </c>
      <c r="AS119" s="277">
        <f t="shared" si="64"/>
        <v>4.9759499124587728E-2</v>
      </c>
      <c r="EC119" s="412" t="s">
        <v>16</v>
      </c>
      <c r="ED119" s="412" t="s">
        <v>576</v>
      </c>
      <c r="EE119" s="412">
        <v>10127.7948</v>
      </c>
      <c r="EF119" s="412">
        <v>0.34087181854306553</v>
      </c>
      <c r="EG119" s="413">
        <v>859026</v>
      </c>
      <c r="EH119" s="414">
        <f t="shared" si="65"/>
        <v>259.12493837356737</v>
      </c>
      <c r="EI119" s="415">
        <f t="shared" si="57"/>
        <v>1.0306632076014761</v>
      </c>
      <c r="EJ119" s="402">
        <v>0</v>
      </c>
      <c r="EM119" s="278" t="s">
        <v>16</v>
      </c>
      <c r="EN119" s="278" t="s">
        <v>576</v>
      </c>
      <c r="EO119" s="278">
        <v>10127.7948</v>
      </c>
      <c r="EP119" s="278">
        <v>0.34087181854306553</v>
      </c>
      <c r="EQ119" s="289">
        <v>859026</v>
      </c>
      <c r="ER119" s="290">
        <f t="shared" si="38"/>
        <v>259.12493837356737</v>
      </c>
      <c r="ES119" s="291">
        <f t="shared" si="39"/>
        <v>1.0306632076014761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1156</v>
      </c>
      <c r="AG120" s="8">
        <v>1380</v>
      </c>
      <c r="AH120" s="8">
        <v>18732</v>
      </c>
      <c r="AI120" s="8">
        <v>8898</v>
      </c>
      <c r="AJ120" s="8">
        <v>7990</v>
      </c>
      <c r="AK120" s="8">
        <v>1844</v>
      </c>
      <c r="AL120" s="8">
        <v>5726</v>
      </c>
      <c r="AM120" s="8">
        <v>4498</v>
      </c>
      <c r="AN120" s="17">
        <v>71114</v>
      </c>
      <c r="AP120" t="s">
        <v>15</v>
      </c>
      <c r="AQ120" t="s">
        <v>82</v>
      </c>
      <c r="AR120" s="75">
        <v>10028.5581</v>
      </c>
      <c r="AS120" s="277">
        <f t="shared" si="64"/>
        <v>4.6576536899844041E-2</v>
      </c>
      <c r="EC120" s="412" t="s">
        <v>16</v>
      </c>
      <c r="ED120" s="412" t="s">
        <v>382</v>
      </c>
      <c r="EE120" s="412">
        <v>8987.5704000000005</v>
      </c>
      <c r="EF120" s="412">
        <v>0.30249521510169491</v>
      </c>
      <c r="EG120" s="413">
        <v>859027</v>
      </c>
      <c r="EH120" s="414">
        <f t="shared" si="65"/>
        <v>229.9516994586125</v>
      </c>
      <c r="EI120" s="415">
        <f t="shared" si="57"/>
        <v>0.91462735175164511</v>
      </c>
      <c r="EJ120" s="402">
        <v>0</v>
      </c>
      <c r="EM120" s="278" t="s">
        <v>16</v>
      </c>
      <c r="EN120" s="278" t="s">
        <v>382</v>
      </c>
      <c r="EO120" s="278">
        <v>8987.5704000000005</v>
      </c>
      <c r="EP120" s="278">
        <v>0.30249521510169491</v>
      </c>
      <c r="EQ120" s="289">
        <v>859027</v>
      </c>
      <c r="ER120" s="290">
        <f t="shared" si="38"/>
        <v>229.9516994586125</v>
      </c>
      <c r="ES120" s="291">
        <f t="shared" si="39"/>
        <v>0.91462735175164511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11">
        <v>7340</v>
      </c>
      <c r="AG121" s="11">
        <v>6660</v>
      </c>
      <c r="AH121" s="11">
        <v>25512</v>
      </c>
      <c r="AI121" s="11">
        <v>10464</v>
      </c>
      <c r="AJ121" s="11">
        <v>9194</v>
      </c>
      <c r="AK121" s="11">
        <v>5854</v>
      </c>
      <c r="AL121" s="11">
        <v>7872</v>
      </c>
      <c r="AM121" s="11">
        <v>5174</v>
      </c>
      <c r="AN121" s="18">
        <v>151876</v>
      </c>
      <c r="AP121" t="s">
        <v>15</v>
      </c>
      <c r="AQ121" t="s">
        <v>88</v>
      </c>
      <c r="AR121" s="75">
        <v>21685.084499999997</v>
      </c>
      <c r="AS121" s="277">
        <f t="shared" si="64"/>
        <v>0.10071399380839066</v>
      </c>
      <c r="EC121" s="412" t="s">
        <v>17</v>
      </c>
      <c r="ED121" s="412" t="s">
        <v>577</v>
      </c>
      <c r="EE121" s="412">
        <v>2607.4872</v>
      </c>
      <c r="EF121" s="412">
        <v>3.7361234000204045E-2</v>
      </c>
      <c r="EG121" s="413">
        <v>859028</v>
      </c>
      <c r="EH121" s="414">
        <f t="shared" si="65"/>
        <v>24.245955315460733</v>
      </c>
      <c r="EI121" s="415">
        <f t="shared" si="57"/>
        <v>9.6437703887723977E-2</v>
      </c>
      <c r="EJ121" s="402">
        <f t="shared" ref="EJ121" si="66">VLOOKUP($ED121,$AC$190:$AG$196,5,FALSE)</f>
        <v>68.682145799105797</v>
      </c>
      <c r="EM121" s="278" t="s">
        <v>17</v>
      </c>
      <c r="EN121" s="278" t="s">
        <v>577</v>
      </c>
      <c r="EO121" s="278">
        <v>2607.4872</v>
      </c>
      <c r="EP121" s="278">
        <v>3.7361234000204045E-2</v>
      </c>
      <c r="EQ121" s="289">
        <v>859028</v>
      </c>
      <c r="ER121" s="290">
        <f t="shared" si="38"/>
        <v>24.245955315460733</v>
      </c>
      <c r="ES121" s="291">
        <f t="shared" si="39"/>
        <v>9.6437703887723977E-2</v>
      </c>
      <c r="ET121" s="402">
        <f t="shared" ref="ET121" si="67">VLOOKUP($ED121,$AC$180:$AG$186,5,FALSE)</f>
        <v>68.682145799105797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7.5" thickTop="1">
      <c r="AP122" t="s">
        <v>15</v>
      </c>
      <c r="AQ122" t="s">
        <v>83</v>
      </c>
      <c r="AR122" s="75">
        <v>10018.5584</v>
      </c>
      <c r="AS122" s="277">
        <f t="shared" si="64"/>
        <v>4.6530094391220855E-2</v>
      </c>
      <c r="EC122" s="412" t="s">
        <v>17</v>
      </c>
      <c r="ED122" s="412" t="s">
        <v>103</v>
      </c>
      <c r="EE122" s="412">
        <v>15824.4439</v>
      </c>
      <c r="EF122" s="412">
        <v>0.22673965627559034</v>
      </c>
      <c r="EG122" s="413">
        <v>859029</v>
      </c>
      <c r="EH122" s="414">
        <f t="shared" si="65"/>
        <v>147.14502134139533</v>
      </c>
      <c r="EI122" s="415">
        <f t="shared" si="57"/>
        <v>0.58526578194366585</v>
      </c>
      <c r="EJ122" s="402">
        <f>VLOOKUP($ED122,$AC$190:$AG$196,5,FALSE)</f>
        <v>416.82151426460325</v>
      </c>
      <c r="EM122" s="278" t="s">
        <v>17</v>
      </c>
      <c r="EN122" s="278" t="s">
        <v>103</v>
      </c>
      <c r="EO122" s="278">
        <v>15824.4439</v>
      </c>
      <c r="EP122" s="278">
        <v>0.22673965627559034</v>
      </c>
      <c r="EQ122" s="289">
        <v>859029</v>
      </c>
      <c r="ER122" s="290">
        <f t="shared" si="38"/>
        <v>147.14502134139533</v>
      </c>
      <c r="ES122" s="291">
        <f t="shared" si="39"/>
        <v>0.58526578194366585</v>
      </c>
      <c r="ET122" s="402">
        <f>VLOOKUP($ED122,$AC$180:$AG$186,5,FALSE)</f>
        <v>416.82151426460325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>
      <c r="AP123" t="s">
        <v>15</v>
      </c>
      <c r="AQ123" t="s">
        <v>84</v>
      </c>
      <c r="AR123" s="75">
        <v>5030.8546999999999</v>
      </c>
      <c r="AS123" s="277">
        <f t="shared" si="64"/>
        <v>2.3365252236241602E-2</v>
      </c>
      <c r="EC123" s="412" t="s">
        <v>17</v>
      </c>
      <c r="ED123" s="412" t="s">
        <v>104</v>
      </c>
      <c r="EE123" s="412">
        <v>11511.7454</v>
      </c>
      <c r="EF123" s="412">
        <v>0.16494539786817458</v>
      </c>
      <c r="EG123" s="413">
        <v>859030</v>
      </c>
      <c r="EH123" s="414">
        <f t="shared" si="65"/>
        <v>107.04300468717953</v>
      </c>
      <c r="EI123" s="415">
        <f t="shared" si="57"/>
        <v>0.42576097559215964</v>
      </c>
      <c r="EJ123" s="402">
        <f t="shared" ref="EJ123:EJ126" si="68">VLOOKUP($ED123,$AC$190:$AG$196,5,FALSE)</f>
        <v>303.22349270400463</v>
      </c>
      <c r="EM123" s="278" t="s">
        <v>17</v>
      </c>
      <c r="EN123" s="278" t="s">
        <v>104</v>
      </c>
      <c r="EO123" s="278">
        <v>11511.7454</v>
      </c>
      <c r="EP123" s="278">
        <v>0.16494539786817458</v>
      </c>
      <c r="EQ123" s="289">
        <v>859030</v>
      </c>
      <c r="ER123" s="290">
        <f t="shared" si="38"/>
        <v>107.04300468717953</v>
      </c>
      <c r="ES123" s="291">
        <f t="shared" si="39"/>
        <v>0.42576097559215964</v>
      </c>
      <c r="ET123" s="402">
        <f t="shared" ref="ET123:ET126" si="69">VLOOKUP($ED123,$AC$180:$AG$186,5,FALSE)</f>
        <v>303.22349270400463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89</v>
      </c>
      <c r="AR124" s="75">
        <v>6744.6391999999996</v>
      </c>
      <c r="AS124" s="277">
        <f t="shared" si="64"/>
        <v>3.132473616271262E-2</v>
      </c>
      <c r="EC124" s="412" t="s">
        <v>17</v>
      </c>
      <c r="ED124" s="412" t="s">
        <v>117</v>
      </c>
      <c r="EE124" s="412">
        <v>4659.9287999999997</v>
      </c>
      <c r="EF124" s="412">
        <v>6.6769528272694875E-2</v>
      </c>
      <c r="EG124" s="413">
        <v>859031</v>
      </c>
      <c r="EH124" s="414">
        <f t="shared" si="65"/>
        <v>43.330768970995727</v>
      </c>
      <c r="EI124" s="415">
        <f t="shared" si="57"/>
        <v>0.17234709100480983</v>
      </c>
      <c r="EJ124" s="402">
        <f t="shared" si="68"/>
        <v>122.74419190055933</v>
      </c>
      <c r="EM124" s="278" t="s">
        <v>17</v>
      </c>
      <c r="EN124" s="278" t="s">
        <v>117</v>
      </c>
      <c r="EO124" s="278">
        <v>4659.9287999999997</v>
      </c>
      <c r="EP124" s="278">
        <v>6.6769528272694875E-2</v>
      </c>
      <c r="EQ124" s="289">
        <v>859031</v>
      </c>
      <c r="ER124" s="290">
        <f t="shared" si="38"/>
        <v>43.330768970995727</v>
      </c>
      <c r="ES124" s="291">
        <f t="shared" si="39"/>
        <v>0.17234709100480983</v>
      </c>
      <c r="ET124" s="402">
        <f t="shared" si="69"/>
        <v>122.74419190055933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90</v>
      </c>
      <c r="AR125" s="75">
        <v>9730.2787000000008</v>
      </c>
      <c r="AS125" s="277">
        <f t="shared" si="64"/>
        <v>4.519121097940456E-2</v>
      </c>
      <c r="EC125" s="412" t="s">
        <v>17</v>
      </c>
      <c r="ED125" s="412" t="s">
        <v>118</v>
      </c>
      <c r="EE125" s="412">
        <v>23055.857</v>
      </c>
      <c r="EF125" s="412">
        <v>0.33035455301649896</v>
      </c>
      <c r="EG125" s="413">
        <v>859032</v>
      </c>
      <c r="EH125" s="414">
        <f t="shared" si="65"/>
        <v>214.38696940934267</v>
      </c>
      <c r="EI125" s="415">
        <f t="shared" si="57"/>
        <v>0.85271901248209703</v>
      </c>
      <c r="EJ125" s="402">
        <f t="shared" si="68"/>
        <v>607.2995226965387</v>
      </c>
      <c r="EM125" s="278" t="s">
        <v>17</v>
      </c>
      <c r="EN125" s="278" t="s">
        <v>118</v>
      </c>
      <c r="EO125" s="278">
        <v>23055.857</v>
      </c>
      <c r="EP125" s="278">
        <v>0.33035455301649896</v>
      </c>
      <c r="EQ125" s="289">
        <v>859032</v>
      </c>
      <c r="ER125" s="290">
        <f t="shared" si="38"/>
        <v>214.38696940934267</v>
      </c>
      <c r="ES125" s="291">
        <f t="shared" si="39"/>
        <v>0.85271901248209703</v>
      </c>
      <c r="ET125" s="402">
        <f t="shared" si="69"/>
        <v>607.2995226965387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91</v>
      </c>
      <c r="AR126" s="75">
        <v>11598.4503</v>
      </c>
      <c r="AS126" s="277">
        <f t="shared" si="64"/>
        <v>5.386772883919945E-2</v>
      </c>
      <c r="EC126" s="412" t="s">
        <v>17</v>
      </c>
      <c r="ED126" s="412" t="s">
        <v>119</v>
      </c>
      <c r="EE126" s="412">
        <v>12131.7871</v>
      </c>
      <c r="EF126" s="412">
        <v>0.17382963056683723</v>
      </c>
      <c r="EG126" s="413">
        <v>859033</v>
      </c>
      <c r="EH126" s="414">
        <f t="shared" si="65"/>
        <v>112.80851845534772</v>
      </c>
      <c r="EI126" s="415">
        <f t="shared" si="57"/>
        <v>0.4486931678815948</v>
      </c>
      <c r="EJ126" s="402">
        <f t="shared" si="68"/>
        <v>319.55561293106678</v>
      </c>
      <c r="EM126" s="278" t="s">
        <v>17</v>
      </c>
      <c r="EN126" s="278" t="s">
        <v>119</v>
      </c>
      <c r="EO126" s="278">
        <v>12131.7871</v>
      </c>
      <c r="EP126" s="278">
        <v>0.17382963056683723</v>
      </c>
      <c r="EQ126" s="289">
        <v>859033</v>
      </c>
      <c r="ER126" s="290">
        <f t="shared" si="38"/>
        <v>112.80851845534772</v>
      </c>
      <c r="ES126" s="291">
        <f t="shared" si="39"/>
        <v>0.4486931678815948</v>
      </c>
      <c r="ET126" s="402">
        <f t="shared" si="69"/>
        <v>319.55561293106678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92</v>
      </c>
      <c r="AR127" s="75">
        <v>20670.0766</v>
      </c>
      <c r="AS127" s="277">
        <f t="shared" si="64"/>
        <v>9.5999901070773372E-2</v>
      </c>
      <c r="EC127" s="412" t="s">
        <v>578</v>
      </c>
      <c r="ED127" s="412" t="s">
        <v>579</v>
      </c>
      <c r="EE127" s="412">
        <v>17191.4817</v>
      </c>
      <c r="EF127" s="412">
        <v>0.33368246308233862</v>
      </c>
      <c r="EG127" s="413">
        <v>859034</v>
      </c>
      <c r="EH127" s="414">
        <f t="shared" si="65"/>
        <v>278.02524529631097</v>
      </c>
      <c r="EI127" s="415">
        <f t="shared" si="57"/>
        <v>1.1058387236282825</v>
      </c>
      <c r="EJ127" s="402">
        <v>0</v>
      </c>
      <c r="EM127" s="278" t="s">
        <v>578</v>
      </c>
      <c r="EN127" s="278" t="s">
        <v>579</v>
      </c>
      <c r="EO127" s="278">
        <v>17191.4817</v>
      </c>
      <c r="EP127" s="278">
        <v>0.33368246308233862</v>
      </c>
      <c r="EQ127" s="289">
        <v>859034</v>
      </c>
      <c r="ER127" s="290">
        <f t="shared" si="38"/>
        <v>278.02524529631097</v>
      </c>
      <c r="ES127" s="291">
        <f t="shared" si="39"/>
        <v>1.1058387236282825</v>
      </c>
      <c r="ET127" s="402">
        <v>0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93</v>
      </c>
      <c r="AR128" s="75">
        <v>6590.8657999999996</v>
      </c>
      <c r="AS128" s="277">
        <f t="shared" si="64"/>
        <v>3.061055249165083E-2</v>
      </c>
      <c r="EC128" s="412" t="s">
        <v>578</v>
      </c>
      <c r="ED128" s="412" t="s">
        <v>580</v>
      </c>
      <c r="EE128" s="412">
        <v>22736.497299999999</v>
      </c>
      <c r="EF128" s="412">
        <v>0.44130986225166047</v>
      </c>
      <c r="EG128" s="413">
        <v>859035</v>
      </c>
      <c r="EH128" s="414">
        <f t="shared" si="65"/>
        <v>367.70072232990901</v>
      </c>
      <c r="EI128" s="415">
        <f t="shared" si="57"/>
        <v>1.4625207758566783</v>
      </c>
      <c r="EJ128" s="402">
        <v>0</v>
      </c>
      <c r="EM128" s="278" t="s">
        <v>578</v>
      </c>
      <c r="EN128" s="278" t="s">
        <v>580</v>
      </c>
      <c r="EO128" s="278">
        <v>22736.497299999999</v>
      </c>
      <c r="EP128" s="278">
        <v>0.44130986225166047</v>
      </c>
      <c r="EQ128" s="289">
        <v>859035</v>
      </c>
      <c r="ER128" s="290">
        <f t="shared" si="38"/>
        <v>367.70072232990901</v>
      </c>
      <c r="ES128" s="291">
        <f t="shared" si="39"/>
        <v>1.4625207758566783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94</v>
      </c>
      <c r="AR129" s="75">
        <v>3970.3760000000002</v>
      </c>
      <c r="AS129" s="277">
        <f t="shared" si="64"/>
        <v>1.843997536098985E-2</v>
      </c>
      <c r="EC129" s="412" t="s">
        <v>578</v>
      </c>
      <c r="ED129" s="412" t="s">
        <v>581</v>
      </c>
      <c r="EE129" s="412">
        <v>11592.5041</v>
      </c>
      <c r="EF129" s="412">
        <v>0.22500767466600097</v>
      </c>
      <c r="EG129" s="413">
        <v>859036</v>
      </c>
      <c r="EH129" s="414">
        <f t="shared" si="65"/>
        <v>187.47708034968215</v>
      </c>
      <c r="EI129" s="415">
        <f t="shared" si="57"/>
        <v>0.74568557622346354</v>
      </c>
      <c r="EJ129" s="402">
        <v>0</v>
      </c>
      <c r="EM129" s="278" t="s">
        <v>578</v>
      </c>
      <c r="EN129" s="278" t="s">
        <v>581</v>
      </c>
      <c r="EO129" s="278">
        <v>11592.5041</v>
      </c>
      <c r="EP129" s="278">
        <v>0.22500767466600097</v>
      </c>
      <c r="EQ129" s="289">
        <v>859036</v>
      </c>
      <c r="ER129" s="290">
        <f t="shared" si="38"/>
        <v>187.47708034968215</v>
      </c>
      <c r="ES129" s="291">
        <f t="shared" si="39"/>
        <v>0.74568557622346354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95</v>
      </c>
      <c r="AR130" s="75">
        <v>14487.1335</v>
      </c>
      <c r="AS130" s="277">
        <f t="shared" si="64"/>
        <v>6.7283900766922491E-2</v>
      </c>
      <c r="EC130" s="412" t="s">
        <v>24</v>
      </c>
      <c r="ED130" s="412" t="s">
        <v>582</v>
      </c>
      <c r="EE130" s="412">
        <v>11518.725399999999</v>
      </c>
      <c r="EF130" s="412">
        <v>0.5685947059337656</v>
      </c>
      <c r="EG130" s="413">
        <v>859037</v>
      </c>
      <c r="EH130" s="414">
        <f t="shared" si="65"/>
        <v>149.9902880653656</v>
      </c>
      <c r="EI130" s="415">
        <f t="shared" si="57"/>
        <v>0.59658276187857806</v>
      </c>
      <c r="EJ130" s="402">
        <v>0</v>
      </c>
      <c r="EM130" s="278" t="s">
        <v>24</v>
      </c>
      <c r="EN130" s="278" t="s">
        <v>582</v>
      </c>
      <c r="EO130" s="278">
        <v>11518.725399999999</v>
      </c>
      <c r="EP130" s="278">
        <v>0.5685947059337656</v>
      </c>
      <c r="EQ130" s="289">
        <v>859037</v>
      </c>
      <c r="ER130" s="290">
        <f t="shared" si="38"/>
        <v>149.9902880653656</v>
      </c>
      <c r="ES130" s="291">
        <f t="shared" si="39"/>
        <v>0.59658276187857806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96</v>
      </c>
      <c r="AR131" s="75">
        <v>7440.5132000000003</v>
      </c>
      <c r="AS131" s="277">
        <f t="shared" si="64"/>
        <v>3.4556646544589169E-2</v>
      </c>
      <c r="EC131" s="412" t="s">
        <v>24</v>
      </c>
      <c r="ED131" s="412" t="s">
        <v>583</v>
      </c>
      <c r="EE131" s="412">
        <v>8739.51</v>
      </c>
      <c r="EF131" s="412">
        <v>0.43140529406623446</v>
      </c>
      <c r="EG131" s="413">
        <v>859038</v>
      </c>
      <c r="EH131" s="414">
        <f t="shared" si="65"/>
        <v>113.80092648533349</v>
      </c>
      <c r="EI131" s="415">
        <f t="shared" si="57"/>
        <v>0.45264044694263239</v>
      </c>
      <c r="EJ131" s="402">
        <v>0</v>
      </c>
      <c r="EM131" s="278" t="s">
        <v>24</v>
      </c>
      <c r="EN131" s="278" t="s">
        <v>583</v>
      </c>
      <c r="EO131" s="278">
        <v>8739.51</v>
      </c>
      <c r="EP131" s="278">
        <v>0.43140529406623446</v>
      </c>
      <c r="EQ131" s="289">
        <v>859038</v>
      </c>
      <c r="ER131" s="290">
        <f t="shared" si="38"/>
        <v>113.80092648533349</v>
      </c>
      <c r="ES131" s="291">
        <f t="shared" si="39"/>
        <v>0.45264044694263239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97</v>
      </c>
      <c r="AR132" s="75">
        <v>20150.029900000001</v>
      </c>
      <c r="AS132" s="277">
        <f t="shared" si="64"/>
        <v>9.3584601276858623E-2</v>
      </c>
      <c r="EC132" s="412" t="s">
        <v>481</v>
      </c>
      <c r="ED132" s="412" t="s">
        <v>584</v>
      </c>
      <c r="EE132" s="412">
        <v>2599.7966999999999</v>
      </c>
      <c r="EF132" s="412">
        <v>0.17076241811950377</v>
      </c>
      <c r="EG132" s="413">
        <v>859039</v>
      </c>
      <c r="EH132" s="414">
        <f t="shared" si="65"/>
        <v>14.203203695988289</v>
      </c>
      <c r="EI132" s="415">
        <f t="shared" si="57"/>
        <v>5.6492900958920914E-2</v>
      </c>
      <c r="EJ132" s="402">
        <v>0</v>
      </c>
      <c r="EM132" s="278" t="s">
        <v>481</v>
      </c>
      <c r="EN132" s="278" t="s">
        <v>584</v>
      </c>
      <c r="EO132" s="278">
        <v>2599.7966999999999</v>
      </c>
      <c r="EP132" s="278">
        <v>0.17076241811950377</v>
      </c>
      <c r="EQ132" s="289">
        <v>859039</v>
      </c>
      <c r="ER132" s="290">
        <f t="shared" si="38"/>
        <v>14.203203695988289</v>
      </c>
      <c r="ES132" s="291">
        <f t="shared" si="39"/>
        <v>5.6492900958920914E-2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98</v>
      </c>
      <c r="AR133" s="75">
        <v>8631.4781000000003</v>
      </c>
      <c r="AS133" s="277">
        <f t="shared" si="64"/>
        <v>4.0087952247576428E-2</v>
      </c>
      <c r="EC133" s="412" t="s">
        <v>481</v>
      </c>
      <c r="ED133" s="412" t="s">
        <v>393</v>
      </c>
      <c r="EE133" s="412">
        <v>1032.4983</v>
      </c>
      <c r="EF133" s="412">
        <v>6.7817574509682552E-2</v>
      </c>
      <c r="EG133" s="413">
        <v>859040</v>
      </c>
      <c r="EH133" s="414">
        <f t="shared" si="65"/>
        <v>5.6407424744641084</v>
      </c>
      <c r="EI133" s="415">
        <f t="shared" si="57"/>
        <v>2.2435917470836935E-2</v>
      </c>
      <c r="EJ133" s="402">
        <v>0</v>
      </c>
      <c r="EM133" s="278" t="s">
        <v>481</v>
      </c>
      <c r="EN133" s="278" t="s">
        <v>393</v>
      </c>
      <c r="EO133" s="278">
        <v>1032.4983</v>
      </c>
      <c r="EP133" s="278">
        <v>6.7817574509682552E-2</v>
      </c>
      <c r="EQ133" s="289">
        <v>859040</v>
      </c>
      <c r="ER133" s="290">
        <f t="shared" si="38"/>
        <v>5.6407424744641084</v>
      </c>
      <c r="ES133" s="291">
        <f t="shared" si="39"/>
        <v>2.2435917470836935E-2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99</v>
      </c>
      <c r="AR134" s="75">
        <v>11977.777099999999</v>
      </c>
      <c r="AS134" s="277">
        <f t="shared" si="64"/>
        <v>5.56294705094501E-2</v>
      </c>
      <c r="EC134" s="412" t="s">
        <v>481</v>
      </c>
      <c r="ED134" s="412" t="s">
        <v>130</v>
      </c>
      <c r="EE134" s="412">
        <v>1625.5998999999999</v>
      </c>
      <c r="EF134" s="412">
        <v>0.10677426039460067</v>
      </c>
      <c r="EG134" s="413">
        <v>859041</v>
      </c>
      <c r="EH134" s="414">
        <f t="shared" si="65"/>
        <v>8.88097384994688</v>
      </c>
      <c r="EI134" s="415">
        <f t="shared" si="57"/>
        <v>3.5323859803934571E-2</v>
      </c>
      <c r="EJ134" s="402">
        <v>0</v>
      </c>
      <c r="EM134" s="278" t="s">
        <v>481</v>
      </c>
      <c r="EN134" s="278" t="s">
        <v>130</v>
      </c>
      <c r="EO134" s="278">
        <v>1625.5998999999999</v>
      </c>
      <c r="EP134" s="278">
        <v>0.10677426039460067</v>
      </c>
      <c r="EQ134" s="289">
        <v>859041</v>
      </c>
      <c r="ER134" s="290">
        <f t="shared" si="38"/>
        <v>8.88097384994688</v>
      </c>
      <c r="ES134" s="291">
        <f t="shared" si="39"/>
        <v>3.5323859803934571E-2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100</v>
      </c>
      <c r="AR135" s="75">
        <v>5754.1068999999998</v>
      </c>
      <c r="AS135" s="277">
        <f t="shared" si="64"/>
        <v>2.672431766172818E-2</v>
      </c>
      <c r="EC135" s="412" t="s">
        <v>481</v>
      </c>
      <c r="ED135" s="412" t="s">
        <v>131</v>
      </c>
      <c r="EE135" s="412">
        <v>2880.0880999999999</v>
      </c>
      <c r="EF135" s="412">
        <v>0.18917279507017112</v>
      </c>
      <c r="EG135" s="413">
        <v>859042</v>
      </c>
      <c r="EH135" s="414">
        <f t="shared" si="65"/>
        <v>15.734491064894375</v>
      </c>
      <c r="EI135" s="415">
        <f t="shared" si="57"/>
        <v>6.2583559624591695E-2</v>
      </c>
      <c r="EJ135" s="402">
        <v>0</v>
      </c>
      <c r="EM135" s="278" t="s">
        <v>481</v>
      </c>
      <c r="EN135" s="278" t="s">
        <v>131</v>
      </c>
      <c r="EO135" s="278">
        <v>2880.0880999999999</v>
      </c>
      <c r="EP135" s="278">
        <v>0.18917279507017112</v>
      </c>
      <c r="EQ135" s="289">
        <v>859042</v>
      </c>
      <c r="ER135" s="290">
        <f t="shared" si="38"/>
        <v>15.734491064894375</v>
      </c>
      <c r="ES135" s="291">
        <f t="shared" si="39"/>
        <v>6.2583559624591695E-2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101</v>
      </c>
      <c r="AR136" s="75">
        <v>6005.2467999999999</v>
      </c>
      <c r="AS136" s="277">
        <f t="shared" si="64"/>
        <v>2.7890709350616452E-2</v>
      </c>
      <c r="EC136" s="412" t="s">
        <v>481</v>
      </c>
      <c r="ED136" s="412" t="s">
        <v>132</v>
      </c>
      <c r="EE136" s="412">
        <v>687.99680000000001</v>
      </c>
      <c r="EF136" s="412">
        <v>4.5189686265268592E-2</v>
      </c>
      <c r="EG136" s="413">
        <v>859043</v>
      </c>
      <c r="EH136" s="414">
        <f t="shared" si="65"/>
        <v>3.7586626264231024</v>
      </c>
      <c r="EI136" s="415">
        <f t="shared" si="57"/>
        <v>1.4949990159790002E-2</v>
      </c>
      <c r="EJ136" s="402">
        <v>0</v>
      </c>
      <c r="EM136" s="278" t="s">
        <v>481</v>
      </c>
      <c r="EN136" s="278" t="s">
        <v>132</v>
      </c>
      <c r="EO136" s="278">
        <v>687.99680000000001</v>
      </c>
      <c r="EP136" s="278">
        <v>4.5189686265268592E-2</v>
      </c>
      <c r="EQ136" s="289">
        <v>859043</v>
      </c>
      <c r="ER136" s="290">
        <f t="shared" si="38"/>
        <v>3.7586626264231024</v>
      </c>
      <c r="ES136" s="291">
        <f t="shared" si="39"/>
        <v>1.4949990159790002E-2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16</v>
      </c>
      <c r="AQ137" t="s">
        <v>113</v>
      </c>
      <c r="AR137" s="75">
        <v>10596.0813</v>
      </c>
      <c r="AS137" s="277">
        <f t="shared" si="64"/>
        <v>0.3566329663552395</v>
      </c>
      <c r="EC137" s="412" t="s">
        <v>481</v>
      </c>
      <c r="ED137" s="412" t="s">
        <v>133</v>
      </c>
      <c r="EE137" s="412">
        <v>2308.0711000000001</v>
      </c>
      <c r="EF137" s="412">
        <v>0.15160100873569959</v>
      </c>
      <c r="EG137" s="413">
        <v>859044</v>
      </c>
      <c r="EH137" s="414">
        <f t="shared" si="65"/>
        <v>12.609449030427553</v>
      </c>
      <c r="EI137" s="415">
        <f>VLOOKUP($EM137,$DX$94:$DZ$103,3,FALSE)*$EF137*$BB$11*(1-$BD$7)</f>
        <v>5.0153780123825702E-2</v>
      </c>
      <c r="EJ137" s="402">
        <v>0</v>
      </c>
      <c r="EM137" s="278" t="s">
        <v>481</v>
      </c>
      <c r="EN137" s="278" t="s">
        <v>133</v>
      </c>
      <c r="EO137" s="278">
        <v>2308.0711000000001</v>
      </c>
      <c r="EP137" s="278">
        <v>0.15160100873569959</v>
      </c>
      <c r="EQ137" s="289">
        <v>859044</v>
      </c>
      <c r="ER137" s="290">
        <f t="shared" si="38"/>
        <v>12.609449030427553</v>
      </c>
      <c r="ES137" s="291">
        <f t="shared" si="39"/>
        <v>5.0153780123825702E-2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 ht="17.5" thickBot="1">
      <c r="AP138" t="s">
        <v>16</v>
      </c>
      <c r="AQ138" t="s">
        <v>114</v>
      </c>
      <c r="AR138" s="75">
        <v>10127.7948</v>
      </c>
      <c r="AS138" s="277">
        <f t="shared" si="64"/>
        <v>0.34087181854306553</v>
      </c>
      <c r="EC138" s="412" t="s">
        <v>481</v>
      </c>
      <c r="ED138" s="412" t="s">
        <v>134</v>
      </c>
      <c r="EE138" s="412">
        <v>4090.5911999999998</v>
      </c>
      <c r="EF138" s="412">
        <v>0.26868225690507364</v>
      </c>
      <c r="EG138" s="416">
        <v>859045</v>
      </c>
      <c r="EH138" s="414">
        <f t="shared" si="65"/>
        <v>22.347708976866215</v>
      </c>
      <c r="EI138" s="415">
        <f t="shared" si="57"/>
        <v>8.8887474749480777E-2</v>
      </c>
      <c r="EJ138" s="402">
        <v>0</v>
      </c>
      <c r="EM138" s="278" t="s">
        <v>481</v>
      </c>
      <c r="EN138" s="278" t="s">
        <v>134</v>
      </c>
      <c r="EO138" s="278">
        <v>4090.5911999999998</v>
      </c>
      <c r="EP138" s="278">
        <v>0.26868225690507364</v>
      </c>
      <c r="EQ138" s="292">
        <v>859045</v>
      </c>
      <c r="ER138" s="290">
        <f t="shared" si="38"/>
        <v>22.347708976866215</v>
      </c>
      <c r="ES138" s="291">
        <f t="shared" si="39"/>
        <v>8.8887474749480777E-2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>
      <c r="AP139" t="s">
        <v>16</v>
      </c>
      <c r="AQ139" t="s">
        <v>115</v>
      </c>
      <c r="AR139" s="75">
        <v>8987.5704000000005</v>
      </c>
      <c r="AS139" s="277">
        <f t="shared" si="64"/>
        <v>0.30249521510169491</v>
      </c>
      <c r="EG139" s="230">
        <f>ABS(SUM(EQ94:EQ138))</f>
        <v>38656035</v>
      </c>
      <c r="EH139" s="230">
        <f>SUM(EH94:EH138)</f>
        <v>9925.9000364209896</v>
      </c>
      <c r="EI139" s="230">
        <f>SUM(EI94:EI138)</f>
        <v>39.480028568770244</v>
      </c>
      <c r="EJ139" s="230">
        <f>SUM(EJ94:EJ138)</f>
        <v>1838.3264802958784</v>
      </c>
      <c r="EQ139" s="230"/>
      <c r="ER139" s="230">
        <f>SUM(ER94:ER138)</f>
        <v>9925.9000364209896</v>
      </c>
      <c r="ES139" s="230">
        <f>SUM(ES94:ES138)</f>
        <v>39.480028568770244</v>
      </c>
      <c r="ET139" s="230">
        <f>SUM(ET94:ET138)</f>
        <v>1838.3264802958784</v>
      </c>
      <c r="FA139" s="230"/>
      <c r="FB139" s="230"/>
    </row>
    <row r="140" spans="42:159">
      <c r="AP140" t="s">
        <v>141</v>
      </c>
      <c r="AQ140" t="s">
        <v>102</v>
      </c>
      <c r="AR140" s="75">
        <v>2607.4872</v>
      </c>
      <c r="AS140" s="277">
        <f t="shared" si="64"/>
        <v>3.7361234000204045E-2</v>
      </c>
      <c r="EH140" s="230">
        <f t="shared" ref="EH140:EI140" si="70">EH139</f>
        <v>9925.9000364209896</v>
      </c>
      <c r="EI140" s="230">
        <f t="shared" si="70"/>
        <v>39.480028568770244</v>
      </c>
      <c r="EJ140" s="230">
        <f>EJ139</f>
        <v>1838.3264802958784</v>
      </c>
    </row>
    <row r="141" spans="42:159">
      <c r="AP141" t="s">
        <v>141</v>
      </c>
      <c r="AQ141" t="s">
        <v>103</v>
      </c>
      <c r="AR141" s="75">
        <v>15824.4439</v>
      </c>
      <c r="AS141" s="277">
        <f t="shared" si="64"/>
        <v>0.22673965627559034</v>
      </c>
      <c r="EH141" s="230" t="s">
        <v>603</v>
      </c>
    </row>
    <row r="142" spans="42:159">
      <c r="AP142" t="s">
        <v>141</v>
      </c>
      <c r="AQ142" t="s">
        <v>104</v>
      </c>
      <c r="AR142" s="75">
        <v>11511.7454</v>
      </c>
      <c r="AS142" s="277">
        <f t="shared" si="64"/>
        <v>0.16494539786817458</v>
      </c>
    </row>
    <row r="143" spans="42:159">
      <c r="AP143" t="s">
        <v>141</v>
      </c>
      <c r="AQ143" t="s">
        <v>117</v>
      </c>
      <c r="AR143" s="75">
        <v>4659.9287999999997</v>
      </c>
      <c r="AS143" s="277">
        <f t="shared" si="64"/>
        <v>6.6769528272694875E-2</v>
      </c>
    </row>
    <row r="144" spans="42:159">
      <c r="AP144" t="s">
        <v>141</v>
      </c>
      <c r="AQ144" t="s">
        <v>118</v>
      </c>
      <c r="AR144" s="75">
        <v>23055.857</v>
      </c>
      <c r="AS144" s="277">
        <f t="shared" si="64"/>
        <v>0.33035455301649896</v>
      </c>
    </row>
    <row r="145" spans="42:45">
      <c r="AP145" t="s">
        <v>141</v>
      </c>
      <c r="AQ145" t="s">
        <v>119</v>
      </c>
      <c r="AR145" s="75">
        <v>12131.7871</v>
      </c>
      <c r="AS145" s="277">
        <f t="shared" si="64"/>
        <v>0.17382963056683723</v>
      </c>
    </row>
    <row r="146" spans="42:45">
      <c r="AP146" t="s">
        <v>143</v>
      </c>
      <c r="AQ146" t="s">
        <v>105</v>
      </c>
      <c r="AR146" s="75">
        <v>17191.4817</v>
      </c>
      <c r="AS146" s="277">
        <f t="shared" si="64"/>
        <v>0.33368246308233862</v>
      </c>
    </row>
    <row r="147" spans="42:45">
      <c r="AP147" t="s">
        <v>143</v>
      </c>
      <c r="AQ147" t="s">
        <v>106</v>
      </c>
      <c r="AR147" s="75">
        <v>22736.497299999999</v>
      </c>
      <c r="AS147" s="277">
        <f t="shared" si="64"/>
        <v>0.44130986225166047</v>
      </c>
    </row>
    <row r="148" spans="42:45">
      <c r="AP148" t="s">
        <v>143</v>
      </c>
      <c r="AQ148" t="s">
        <v>123</v>
      </c>
      <c r="AR148" s="75">
        <v>11592.5041</v>
      </c>
      <c r="AS148" s="277">
        <f t="shared" si="64"/>
        <v>0.22500767466600097</v>
      </c>
    </row>
    <row r="149" spans="42:45">
      <c r="AP149" t="s">
        <v>144</v>
      </c>
      <c r="AQ149" t="s">
        <v>125</v>
      </c>
      <c r="AR149" s="75">
        <v>11518.725399999999</v>
      </c>
      <c r="AS149" s="277">
        <f t="shared" si="64"/>
        <v>0.5685947059337656</v>
      </c>
    </row>
    <row r="150" spans="42:45">
      <c r="AP150" t="s">
        <v>24</v>
      </c>
      <c r="AQ150" t="s">
        <v>126</v>
      </c>
      <c r="AR150" s="75">
        <v>8739.51</v>
      </c>
      <c r="AS150" s="277">
        <f t="shared" si="64"/>
        <v>0.43140529406623446</v>
      </c>
    </row>
    <row r="151" spans="42:45">
      <c r="AP151" t="s">
        <v>146</v>
      </c>
      <c r="AQ151" t="s">
        <v>127</v>
      </c>
      <c r="AR151" s="75">
        <v>2599.7966999999999</v>
      </c>
      <c r="AS151" s="277">
        <f t="shared" si="64"/>
        <v>0.17076241811950377</v>
      </c>
    </row>
    <row r="152" spans="42:45">
      <c r="AP152" t="s">
        <v>146</v>
      </c>
      <c r="AQ152" t="s">
        <v>128</v>
      </c>
      <c r="AR152" s="75">
        <v>1032.4983</v>
      </c>
      <c r="AS152" s="277">
        <f t="shared" si="64"/>
        <v>6.7817574509682552E-2</v>
      </c>
    </row>
    <row r="153" spans="42:45">
      <c r="AP153" t="s">
        <v>146</v>
      </c>
      <c r="AQ153" t="s">
        <v>130</v>
      </c>
      <c r="AR153" s="75">
        <v>1625.5998999999999</v>
      </c>
      <c r="AS153" s="277">
        <f t="shared" si="64"/>
        <v>0.10677426039460067</v>
      </c>
    </row>
    <row r="154" spans="42:45">
      <c r="AP154" t="s">
        <v>146</v>
      </c>
      <c r="AQ154" t="s">
        <v>131</v>
      </c>
      <c r="AR154" s="75">
        <v>2880.0880999999999</v>
      </c>
      <c r="AS154" s="277">
        <f t="shared" si="64"/>
        <v>0.18917279507017112</v>
      </c>
    </row>
    <row r="155" spans="42:45">
      <c r="AP155" t="s">
        <v>146</v>
      </c>
      <c r="AQ155" t="s">
        <v>132</v>
      </c>
      <c r="AR155" s="75">
        <v>687.99680000000001</v>
      </c>
      <c r="AS155" s="277">
        <f t="shared" si="64"/>
        <v>4.5189686265268592E-2</v>
      </c>
    </row>
    <row r="156" spans="42:45">
      <c r="AP156" t="s">
        <v>146</v>
      </c>
      <c r="AQ156" t="s">
        <v>133</v>
      </c>
      <c r="AR156" s="75">
        <v>2308.0711000000001</v>
      </c>
      <c r="AS156" s="277">
        <f t="shared" si="64"/>
        <v>0.15160100873569959</v>
      </c>
    </row>
    <row r="157" spans="42:45">
      <c r="AP157" t="s">
        <v>146</v>
      </c>
      <c r="AQ157" t="s">
        <v>134</v>
      </c>
      <c r="AR157" s="75">
        <v>4090.5911999999998</v>
      </c>
      <c r="AS157" s="277">
        <f t="shared" si="64"/>
        <v>0.26868225690507364</v>
      </c>
    </row>
    <row r="158" spans="42:45">
      <c r="AS158" s="277"/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 ht="20.5">
      <c r="E163" s="364" t="s">
        <v>826</v>
      </c>
      <c r="AS163" s="277"/>
    </row>
    <row r="164" spans="1:48">
      <c r="C164" t="s">
        <v>775</v>
      </c>
      <c r="E164" s="98"/>
      <c r="F164" s="98"/>
      <c r="G164" s="98" t="s">
        <v>764</v>
      </c>
      <c r="H164" s="306" t="s">
        <v>765</v>
      </c>
      <c r="I164" s="363" t="s">
        <v>766</v>
      </c>
      <c r="J164" s="98" t="s">
        <v>767</v>
      </c>
      <c r="K164" s="98" t="s">
        <v>768</v>
      </c>
      <c r="L164" s="98" t="s">
        <v>782</v>
      </c>
      <c r="M164" s="435" t="s">
        <v>783</v>
      </c>
      <c r="N164" s="98" t="s">
        <v>784</v>
      </c>
      <c r="O164" s="98" t="s">
        <v>785</v>
      </c>
      <c r="P164" s="98" t="s">
        <v>786</v>
      </c>
      <c r="Q164" s="98" t="s">
        <v>787</v>
      </c>
      <c r="R164" s="435" t="s">
        <v>788</v>
      </c>
      <c r="S164" s="98" t="s">
        <v>789</v>
      </c>
      <c r="T164" s="98" t="s">
        <v>790</v>
      </c>
      <c r="U164" s="98" t="s">
        <v>791</v>
      </c>
      <c r="V164" s="98" t="s">
        <v>792</v>
      </c>
      <c r="W164" s="435" t="s">
        <v>793</v>
      </c>
      <c r="X164" s="98" t="s">
        <v>794</v>
      </c>
      <c r="Y164" s="98" t="s">
        <v>795</v>
      </c>
      <c r="Z164" s="98" t="s">
        <v>796</v>
      </c>
      <c r="AA164" s="98" t="s">
        <v>797</v>
      </c>
      <c r="AB164" s="435" t="s">
        <v>798</v>
      </c>
      <c r="AC164" s="98" t="s">
        <v>799</v>
      </c>
      <c r="AD164" s="98" t="s">
        <v>800</v>
      </c>
      <c r="AE164" s="98" t="s">
        <v>801</v>
      </c>
      <c r="AF164" s="98" t="s">
        <v>802</v>
      </c>
      <c r="AG164" s="435" t="s">
        <v>803</v>
      </c>
      <c r="AH164" s="98" t="s">
        <v>804</v>
      </c>
      <c r="AI164" s="98" t="s">
        <v>805</v>
      </c>
      <c r="AJ164" s="98" t="s">
        <v>806</v>
      </c>
      <c r="AK164" s="98" t="s">
        <v>807</v>
      </c>
      <c r="AL164" s="98" t="s">
        <v>808</v>
      </c>
      <c r="AM164" s="98" t="s">
        <v>809</v>
      </c>
      <c r="AN164" s="98" t="s">
        <v>810</v>
      </c>
      <c r="AO164" s="98" t="s">
        <v>811</v>
      </c>
      <c r="AP164" s="98" t="s">
        <v>812</v>
      </c>
      <c r="AQ164" s="98" t="s">
        <v>813</v>
      </c>
      <c r="AR164" s="98" t="s">
        <v>814</v>
      </c>
      <c r="AS164" s="98" t="s">
        <v>815</v>
      </c>
      <c r="AT164" s="98" t="s">
        <v>816</v>
      </c>
      <c r="AU164" s="98" t="s">
        <v>817</v>
      </c>
    </row>
    <row r="165" spans="1:48">
      <c r="C165">
        <v>2024</v>
      </c>
      <c r="E165" s="98"/>
      <c r="F165" s="98"/>
      <c r="G165" s="369">
        <v>0</v>
      </c>
      <c r="H165" s="370">
        <v>1</v>
      </c>
      <c r="I165" s="371">
        <v>2</v>
      </c>
      <c r="J165" s="369">
        <v>3</v>
      </c>
      <c r="K165" s="369">
        <v>4</v>
      </c>
      <c r="L165" s="369">
        <v>5</v>
      </c>
      <c r="M165" s="436">
        <v>6</v>
      </c>
      <c r="N165" s="369">
        <v>7</v>
      </c>
      <c r="O165" s="369">
        <v>8</v>
      </c>
      <c r="P165" s="369">
        <v>9</v>
      </c>
      <c r="Q165" s="369">
        <v>10</v>
      </c>
      <c r="R165" s="436">
        <v>11</v>
      </c>
      <c r="S165" s="369">
        <v>12</v>
      </c>
      <c r="T165" s="369">
        <v>13</v>
      </c>
      <c r="U165" s="369">
        <v>14</v>
      </c>
      <c r="V165" s="369">
        <v>15</v>
      </c>
      <c r="W165" s="436">
        <v>16</v>
      </c>
      <c r="X165" s="369">
        <v>17</v>
      </c>
      <c r="Y165" s="369">
        <v>18</v>
      </c>
      <c r="Z165" s="369">
        <v>19</v>
      </c>
      <c r="AA165" s="369">
        <v>20</v>
      </c>
      <c r="AB165" s="436">
        <v>21</v>
      </c>
      <c r="AC165" s="369">
        <v>22</v>
      </c>
      <c r="AD165" s="369">
        <v>23</v>
      </c>
      <c r="AE165" s="369">
        <v>24</v>
      </c>
      <c r="AF165" s="369">
        <v>25</v>
      </c>
      <c r="AG165" s="436">
        <v>26</v>
      </c>
      <c r="AH165" s="369">
        <v>27</v>
      </c>
      <c r="AI165" s="369">
        <v>28</v>
      </c>
      <c r="AJ165" s="369">
        <v>29</v>
      </c>
      <c r="AK165" s="369">
        <v>30</v>
      </c>
      <c r="AL165" s="369">
        <v>31</v>
      </c>
      <c r="AM165" s="369">
        <v>32</v>
      </c>
      <c r="AN165" s="369">
        <v>33</v>
      </c>
      <c r="AO165" s="369">
        <v>34</v>
      </c>
      <c r="AP165" s="369">
        <v>35</v>
      </c>
      <c r="AQ165" s="369">
        <v>36</v>
      </c>
      <c r="AR165" s="369">
        <v>37</v>
      </c>
      <c r="AS165" s="369">
        <v>38</v>
      </c>
      <c r="AT165" s="369">
        <v>39</v>
      </c>
      <c r="AU165" s="369">
        <v>40</v>
      </c>
    </row>
    <row r="166" spans="1:48">
      <c r="E166" s="98" t="s">
        <v>769</v>
      </c>
      <c r="F166" s="98"/>
      <c r="G166" s="365">
        <v>0</v>
      </c>
      <c r="H166" s="366">
        <v>0.1</v>
      </c>
      <c r="I166" s="372">
        <v>0.16669999999999999</v>
      </c>
      <c r="J166" s="365">
        <v>0.23330000000000001</v>
      </c>
      <c r="K166" s="365">
        <v>0.3</v>
      </c>
      <c r="L166" s="365">
        <v>0.36670000000000003</v>
      </c>
      <c r="M166" s="437">
        <v>0.43330000000000002</v>
      </c>
      <c r="N166" s="365">
        <v>0.5</v>
      </c>
      <c r="O166" s="365">
        <v>0.56669999999999998</v>
      </c>
      <c r="P166" s="365">
        <v>0.63329999999999997</v>
      </c>
      <c r="Q166" s="365">
        <v>0.7</v>
      </c>
      <c r="R166" s="437">
        <v>0.72</v>
      </c>
      <c r="S166" s="365">
        <v>0.74</v>
      </c>
      <c r="T166" s="365">
        <v>0.76</v>
      </c>
      <c r="U166" s="365">
        <v>0.78</v>
      </c>
      <c r="V166" s="365">
        <v>0.8</v>
      </c>
      <c r="W166" s="437">
        <v>0.82</v>
      </c>
      <c r="X166" s="365">
        <v>0.84</v>
      </c>
      <c r="Y166" s="365">
        <v>0.86</v>
      </c>
      <c r="Z166" s="365">
        <v>0.88</v>
      </c>
      <c r="AA166" s="365">
        <v>0.9</v>
      </c>
      <c r="AB166" s="437">
        <v>0.89500000000000002</v>
      </c>
      <c r="AC166" s="365">
        <v>0.89</v>
      </c>
      <c r="AD166" s="365">
        <v>0.88500000000000001</v>
      </c>
      <c r="AE166" s="365">
        <v>0.88</v>
      </c>
      <c r="AF166" s="365">
        <v>0.875</v>
      </c>
      <c r="AG166" s="437">
        <v>0.87</v>
      </c>
      <c r="AH166" s="365">
        <v>0.86499999999999999</v>
      </c>
      <c r="AI166" s="365">
        <v>0.86</v>
      </c>
      <c r="AJ166" s="365">
        <v>0.85499999999999998</v>
      </c>
      <c r="AK166" s="365">
        <v>0.85</v>
      </c>
      <c r="AL166" s="381">
        <f>$AK$166*(1+$AV$166*1)</f>
        <v>0.85212499999999991</v>
      </c>
      <c r="AM166" s="381">
        <f>$AK$166*(1+$AV$166*2)</f>
        <v>0.85424999999999984</v>
      </c>
      <c r="AN166" s="381">
        <f>$AK$166*(1+$AV$166*3)</f>
        <v>0.856375</v>
      </c>
      <c r="AO166" s="381">
        <f>$AK$166*(1+$AV$166*4)</f>
        <v>0.85849999999999993</v>
      </c>
      <c r="AP166" s="381">
        <f>$AK$166*(1+$AV$166*5)</f>
        <v>0.86062499999999997</v>
      </c>
      <c r="AQ166" s="381">
        <f>$AK$166*(1+$AV$166*6)</f>
        <v>0.86275000000000013</v>
      </c>
      <c r="AR166" s="381">
        <f>$AK$166*(1+$AV$166*7)</f>
        <v>0.86487500000000006</v>
      </c>
      <c r="AS166" s="381">
        <f>$AK$166*(1+$AV$166*8)</f>
        <v>0.86699999999999999</v>
      </c>
      <c r="AT166" s="381">
        <f>$AK$166*(1+$AV$166*9)</f>
        <v>0.86912499999999993</v>
      </c>
      <c r="AU166" s="365">
        <v>0.875</v>
      </c>
      <c r="AV166" s="355">
        <f>(AU166-AK166)/10</f>
        <v>2.5000000000000022E-3</v>
      </c>
    </row>
    <row r="168" spans="1:48">
      <c r="S168" t="s">
        <v>762</v>
      </c>
    </row>
    <row r="169" spans="1:48" ht="17.5" thickBot="1">
      <c r="S169" s="362" t="s">
        <v>761</v>
      </c>
    </row>
    <row r="170" spans="1:48" ht="25.5" thickTop="1">
      <c r="A170" t="s">
        <v>746</v>
      </c>
      <c r="S170" s="576" t="s">
        <v>748</v>
      </c>
      <c r="T170" s="577"/>
      <c r="U170" s="1" t="s">
        <v>749</v>
      </c>
      <c r="V170" s="1" t="s">
        <v>751</v>
      </c>
      <c r="W170" s="1" t="s">
        <v>753</v>
      </c>
      <c r="X170" s="602" t="s">
        <v>754</v>
      </c>
    </row>
    <row r="171" spans="1:48" ht="17.5" thickBot="1">
      <c r="S171" s="578"/>
      <c r="T171" s="579"/>
      <c r="U171" s="3" t="s">
        <v>750</v>
      </c>
      <c r="V171" s="3" t="s">
        <v>752</v>
      </c>
      <c r="W171" s="3" t="s">
        <v>752</v>
      </c>
      <c r="X171" s="603"/>
    </row>
    <row r="172" spans="1:48" ht="17.5" thickTop="1">
      <c r="S172" s="354" t="s">
        <v>50</v>
      </c>
      <c r="T172" s="6" t="s">
        <v>755</v>
      </c>
      <c r="U172" s="6">
        <v>1</v>
      </c>
      <c r="V172" s="356">
        <v>0.5</v>
      </c>
      <c r="W172" s="356">
        <v>0.5</v>
      </c>
      <c r="X172" s="357">
        <v>0.38</v>
      </c>
    </row>
    <row r="173" spans="1:48" ht="28.5">
      <c r="S173" s="604" t="s">
        <v>756</v>
      </c>
      <c r="T173" s="358" t="s">
        <v>757</v>
      </c>
      <c r="U173" s="606">
        <v>4.5</v>
      </c>
      <c r="V173" s="590">
        <v>0.5</v>
      </c>
      <c r="W173" s="590">
        <v>0.5</v>
      </c>
      <c r="X173" s="592">
        <v>0.20799999999999999</v>
      </c>
    </row>
    <row r="174" spans="1:48">
      <c r="S174" s="605"/>
      <c r="T174" s="359" t="s">
        <v>758</v>
      </c>
      <c r="U174" s="607"/>
      <c r="V174" s="591"/>
      <c r="W174" s="591"/>
      <c r="X174" s="593"/>
    </row>
    <row r="175" spans="1:48" ht="54" thickBot="1">
      <c r="A175" s="26" t="s">
        <v>48</v>
      </c>
      <c r="S175" s="24" t="s">
        <v>52</v>
      </c>
      <c r="T175" s="16" t="s">
        <v>759</v>
      </c>
      <c r="U175" s="16">
        <v>8</v>
      </c>
      <c r="V175" s="360">
        <v>0.5</v>
      </c>
      <c r="W175" s="360">
        <v>0.5</v>
      </c>
      <c r="X175" s="361">
        <v>0.41199999999999998</v>
      </c>
    </row>
    <row r="176" spans="1:48" ht="21.5" thickTop="1" thickBot="1">
      <c r="B176" s="25" t="s">
        <v>69</v>
      </c>
      <c r="K176" t="s">
        <v>747</v>
      </c>
      <c r="S176" s="362" t="s">
        <v>760</v>
      </c>
    </row>
    <row r="177" spans="2:36" ht="17.5" thickTop="1">
      <c r="B177" s="595" t="s">
        <v>49</v>
      </c>
      <c r="C177" s="587" t="s">
        <v>50</v>
      </c>
      <c r="D177" s="597"/>
      <c r="E177" s="587" t="s">
        <v>51</v>
      </c>
      <c r="F177" s="597"/>
      <c r="G177" s="587" t="s">
        <v>52</v>
      </c>
      <c r="H177" s="597"/>
      <c r="I177" s="587" t="s">
        <v>53</v>
      </c>
      <c r="J177" s="588"/>
      <c r="K177" s="589"/>
    </row>
    <row r="178" spans="2:36" ht="30.5" thickBot="1">
      <c r="B178" s="596"/>
      <c r="C178" s="27" t="s">
        <v>40</v>
      </c>
      <c r="D178" s="27" t="s">
        <v>41</v>
      </c>
      <c r="E178" s="27" t="s">
        <v>40</v>
      </c>
      <c r="F178" s="27" t="s">
        <v>41</v>
      </c>
      <c r="G178" s="27" t="s">
        <v>40</v>
      </c>
      <c r="H178" s="27" t="s">
        <v>41</v>
      </c>
      <c r="I178" s="27" t="s">
        <v>40</v>
      </c>
      <c r="J178" s="27" t="s">
        <v>41</v>
      </c>
      <c r="K178" s="28" t="s">
        <v>21</v>
      </c>
      <c r="L178" s="28" t="s">
        <v>21</v>
      </c>
      <c r="P178" s="397">
        <v>2025</v>
      </c>
      <c r="Q178" s="395"/>
      <c r="R178" s="395"/>
      <c r="S178" s="395"/>
      <c r="T178" s="395"/>
      <c r="U178" s="395"/>
      <c r="V178" s="395"/>
      <c r="W178" s="395"/>
      <c r="X178" s="395"/>
      <c r="Y178" s="395"/>
      <c r="Z178" s="395"/>
      <c r="AA178" s="395"/>
      <c r="AB178" s="395"/>
      <c r="AC178" s="395"/>
      <c r="AD178" s="395"/>
      <c r="AE178" s="395"/>
      <c r="AF178" s="395"/>
      <c r="AG178" s="395"/>
      <c r="AH178" s="395"/>
      <c r="AI178" s="395"/>
      <c r="AJ178" s="395"/>
    </row>
    <row r="179" spans="2:36" ht="24" thickTop="1" thickBot="1">
      <c r="B179" s="22" t="s">
        <v>54</v>
      </c>
      <c r="C179" s="6">
        <v>15</v>
      </c>
      <c r="D179" s="6">
        <v>15</v>
      </c>
      <c r="E179" s="6">
        <v>8</v>
      </c>
      <c r="F179" s="6">
        <v>8</v>
      </c>
      <c r="G179" s="6">
        <v>16</v>
      </c>
      <c r="H179" s="6">
        <v>16</v>
      </c>
      <c r="I179" s="6">
        <v>39</v>
      </c>
      <c r="J179" s="6">
        <v>39</v>
      </c>
      <c r="K179" s="7">
        <v>78</v>
      </c>
      <c r="L179" s="7">
        <v>78</v>
      </c>
      <c r="Q179" s="353" t="s">
        <v>822</v>
      </c>
      <c r="AB179" s="353" t="s">
        <v>824</v>
      </c>
    </row>
    <row r="180" spans="2:36" ht="32">
      <c r="B180" s="23" t="s">
        <v>55</v>
      </c>
      <c r="C180" s="9">
        <v>17</v>
      </c>
      <c r="D180" s="9">
        <v>17</v>
      </c>
      <c r="E180" s="9">
        <v>9</v>
      </c>
      <c r="F180" s="9">
        <v>9</v>
      </c>
      <c r="G180" s="9">
        <v>18</v>
      </c>
      <c r="H180" s="9">
        <v>18</v>
      </c>
      <c r="I180" s="9">
        <v>44</v>
      </c>
      <c r="J180" s="9">
        <v>44</v>
      </c>
      <c r="K180" s="10">
        <v>88</v>
      </c>
      <c r="L180" s="10">
        <v>88</v>
      </c>
      <c r="S180" s="306" t="s">
        <v>564</v>
      </c>
      <c r="T180" s="306" t="s">
        <v>565</v>
      </c>
      <c r="U180" s="306" t="s">
        <v>566</v>
      </c>
      <c r="V180" s="383" t="s">
        <v>562</v>
      </c>
      <c r="W180" s="385" t="s">
        <v>597</v>
      </c>
      <c r="X180" s="386" t="s">
        <v>821</v>
      </c>
      <c r="AB180" s="101" t="s">
        <v>564</v>
      </c>
      <c r="AC180" s="101" t="s">
        <v>565</v>
      </c>
      <c r="AD180" s="101" t="s">
        <v>566</v>
      </c>
      <c r="AE180" s="389" t="s">
        <v>562</v>
      </c>
      <c r="AF180" s="390" t="s">
        <v>597</v>
      </c>
      <c r="AG180" s="391" t="s">
        <v>821</v>
      </c>
    </row>
    <row r="181" spans="2:36" ht="32">
      <c r="B181" s="23" t="s">
        <v>56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141</v>
      </c>
      <c r="T181" s="306" t="s">
        <v>818</v>
      </c>
      <c r="U181" s="306">
        <v>2607.4872</v>
      </c>
      <c r="V181" s="384">
        <v>3.7361234000204045E-2</v>
      </c>
      <c r="W181" s="387">
        <v>859028</v>
      </c>
      <c r="X181" s="398">
        <f>$J$195*V181 * (1+KTDB_발생량도착량_증가율!$D$12*5) * (1+KTDB_발생량도착량_증가율!$E$12*5) * (1+KTDB_발생량도착량_증가율!$F$12*5) * (1+KTDB_발생량도착량_증가율!$G$12*5) * (1+KTDB_발생량도착량_증가율!$H$12*5)</f>
        <v>78.944995171385969</v>
      </c>
      <c r="AB181" s="101" t="s">
        <v>141</v>
      </c>
      <c r="AC181" s="101" t="s">
        <v>818</v>
      </c>
      <c r="AD181" s="101">
        <v>2607.4872</v>
      </c>
      <c r="AE181" s="392">
        <v>3.7361234000204045E-2</v>
      </c>
      <c r="AF181" s="393">
        <v>859028</v>
      </c>
      <c r="AG181" s="398">
        <f>X181*$AG$166</f>
        <v>68.682145799105797</v>
      </c>
    </row>
    <row r="182" spans="2:36" ht="32">
      <c r="B182" s="23" t="s">
        <v>57</v>
      </c>
      <c r="C182" s="9">
        <v>60</v>
      </c>
      <c r="D182" s="9">
        <v>60</v>
      </c>
      <c r="E182" s="9">
        <v>33</v>
      </c>
      <c r="F182" s="9">
        <v>33</v>
      </c>
      <c r="G182" s="9">
        <v>65</v>
      </c>
      <c r="H182" s="9">
        <v>65</v>
      </c>
      <c r="I182" s="9">
        <v>158</v>
      </c>
      <c r="J182" s="9">
        <v>158</v>
      </c>
      <c r="K182" s="10">
        <v>316</v>
      </c>
      <c r="L182" s="10">
        <v>316</v>
      </c>
      <c r="S182" s="306" t="s">
        <v>819</v>
      </c>
      <c r="T182" s="306" t="s">
        <v>103</v>
      </c>
      <c r="U182" s="306">
        <v>15824.4439</v>
      </c>
      <c r="V182" s="384">
        <v>0.22673965627559034</v>
      </c>
      <c r="W182" s="387">
        <v>859029</v>
      </c>
      <c r="X182" s="398">
        <f>$J$195*V182 * (1+KTDB_발생량도착량_증가율!$D$12*5) * (1+KTDB_발생량도착량_증가율!$E$12*5) * (1+KTDB_발생량도착량_증가율!$F$12*5) * (1+KTDB_발생량도착량_증가율!$G$12*5) * (1+KTDB_발생량도착량_증가율!$H$12*5)</f>
        <v>479.10518880988883</v>
      </c>
      <c r="AB182" s="101" t="s">
        <v>819</v>
      </c>
      <c r="AC182" s="101" t="s">
        <v>103</v>
      </c>
      <c r="AD182" s="101">
        <v>15824.4439</v>
      </c>
      <c r="AE182" s="392">
        <v>0.22673965627559034</v>
      </c>
      <c r="AF182" s="393">
        <v>859029</v>
      </c>
      <c r="AG182" s="398">
        <f t="shared" ref="AG182:AG185" si="71">X182*$AG$166</f>
        <v>416.82151426460325</v>
      </c>
    </row>
    <row r="183" spans="2:36" ht="32">
      <c r="B183" s="23" t="s">
        <v>58</v>
      </c>
      <c r="C183" s="9">
        <v>103</v>
      </c>
      <c r="D183" s="9">
        <v>103</v>
      </c>
      <c r="E183" s="9">
        <v>56</v>
      </c>
      <c r="F183" s="9">
        <v>56</v>
      </c>
      <c r="G183" s="9">
        <v>112</v>
      </c>
      <c r="H183" s="9">
        <v>112</v>
      </c>
      <c r="I183" s="9">
        <v>271</v>
      </c>
      <c r="J183" s="9">
        <v>271</v>
      </c>
      <c r="K183" s="10">
        <v>542</v>
      </c>
      <c r="L183" s="10">
        <v>542</v>
      </c>
      <c r="S183" s="306" t="s">
        <v>819</v>
      </c>
      <c r="T183" s="306" t="s">
        <v>104</v>
      </c>
      <c r="U183" s="306">
        <v>11511.7454</v>
      </c>
      <c r="V183" s="384">
        <v>0.16494539786817458</v>
      </c>
      <c r="W183" s="387">
        <v>859030</v>
      </c>
      <c r="X183" s="398">
        <f>$J$195*V183 * (1+KTDB_발생량도착량_증가율!$D$12*5) * (1+KTDB_발생량도착량_증가율!$E$12*5) * (1+KTDB_발생량도착량_증가율!$F$12*5) * (1+KTDB_발생량도착량_증가율!$G$12*5) * (1+KTDB_발생량도착량_증가율!$H$12*5)</f>
        <v>348.53275023448805</v>
      </c>
      <c r="AB183" s="101" t="s">
        <v>819</v>
      </c>
      <c r="AC183" s="101" t="s">
        <v>104</v>
      </c>
      <c r="AD183" s="101">
        <v>11511.7454</v>
      </c>
      <c r="AE183" s="392">
        <v>0.16494539786817458</v>
      </c>
      <c r="AF183" s="393">
        <v>859030</v>
      </c>
      <c r="AG183" s="398">
        <f t="shared" si="71"/>
        <v>303.22349270400463</v>
      </c>
    </row>
    <row r="184" spans="2:36" ht="32">
      <c r="B184" s="23" t="s">
        <v>59</v>
      </c>
      <c r="C184" s="9">
        <v>94</v>
      </c>
      <c r="D184" s="9">
        <v>94</v>
      </c>
      <c r="E184" s="9">
        <v>52</v>
      </c>
      <c r="F184" s="9">
        <v>52</v>
      </c>
      <c r="G184" s="9">
        <v>103</v>
      </c>
      <c r="H184" s="9">
        <v>103</v>
      </c>
      <c r="I184" s="9">
        <v>249</v>
      </c>
      <c r="J184" s="9">
        <v>249</v>
      </c>
      <c r="K184" s="10">
        <v>498</v>
      </c>
      <c r="L184" s="10">
        <v>498</v>
      </c>
      <c r="S184" s="306" t="s">
        <v>819</v>
      </c>
      <c r="T184" s="306" t="s">
        <v>117</v>
      </c>
      <c r="U184" s="306">
        <v>4659.9287999999997</v>
      </c>
      <c r="V184" s="384">
        <v>6.6769528272694875E-2</v>
      </c>
      <c r="W184" s="387">
        <v>859031</v>
      </c>
      <c r="X184" s="398">
        <f>$J$195*V184 * (1+KTDB_발생량도착량_증가율!$D$12*5) * (1+KTDB_발생량도착량_증가율!$E$12*5) * (1+KTDB_발생량도착량_증가율!$F$12*5) * (1+KTDB_발생량도착량_증가율!$G$12*5) * (1+KTDB_발생량도착량_증가율!$H$12*5)</f>
        <v>141.08527804661992</v>
      </c>
      <c r="AB184" s="101" t="s">
        <v>819</v>
      </c>
      <c r="AC184" s="101" t="s">
        <v>117</v>
      </c>
      <c r="AD184" s="101">
        <v>4659.9287999999997</v>
      </c>
      <c r="AE184" s="392">
        <v>6.6769528272694875E-2</v>
      </c>
      <c r="AF184" s="393">
        <v>859031</v>
      </c>
      <c r="AG184" s="398">
        <f t="shared" si="71"/>
        <v>122.74419190055933</v>
      </c>
    </row>
    <row r="185" spans="2:36" ht="32">
      <c r="B185" s="23" t="s">
        <v>60</v>
      </c>
      <c r="C185" s="9">
        <v>26</v>
      </c>
      <c r="D185" s="9">
        <v>26</v>
      </c>
      <c r="E185" s="9">
        <v>14</v>
      </c>
      <c r="F185" s="9">
        <v>14</v>
      </c>
      <c r="G185" s="9">
        <v>28</v>
      </c>
      <c r="H185" s="9">
        <v>28</v>
      </c>
      <c r="I185" s="9">
        <v>68</v>
      </c>
      <c r="J185" s="9">
        <v>68</v>
      </c>
      <c r="K185" s="10">
        <v>136</v>
      </c>
      <c r="L185" s="10">
        <v>136</v>
      </c>
      <c r="S185" s="306" t="s">
        <v>819</v>
      </c>
      <c r="T185" s="306" t="s">
        <v>118</v>
      </c>
      <c r="U185" s="306">
        <v>23055.857</v>
      </c>
      <c r="V185" s="384">
        <v>0.33035455301649896</v>
      </c>
      <c r="W185" s="387">
        <v>859032</v>
      </c>
      <c r="X185" s="398">
        <f>$J$195*V185 * (1+KTDB_발생량도착량_증가율!$D$12*5) * (1+KTDB_발생량도착량_증가율!$E$12*5) * (1+KTDB_발생량도착량_증가율!$F$12*5) * (1+KTDB_발생량도착량_증가율!$G$12*5) * (1+KTDB_발생량도착량_증가율!$H$12*5)</f>
        <v>698.04542838682607</v>
      </c>
      <c r="AB185" s="101" t="s">
        <v>819</v>
      </c>
      <c r="AC185" s="101" t="s">
        <v>118</v>
      </c>
      <c r="AD185" s="101">
        <v>23055.857</v>
      </c>
      <c r="AE185" s="392">
        <v>0.33035455301649896</v>
      </c>
      <c r="AF185" s="393">
        <v>859032</v>
      </c>
      <c r="AG185" s="398">
        <f t="shared" si="71"/>
        <v>607.2995226965387</v>
      </c>
    </row>
    <row r="186" spans="2:36" ht="32.5" thickBot="1">
      <c r="B186" s="23" t="s">
        <v>61</v>
      </c>
      <c r="C186" s="9">
        <v>69</v>
      </c>
      <c r="D186" s="9">
        <v>69</v>
      </c>
      <c r="E186" s="9">
        <v>38</v>
      </c>
      <c r="F186" s="9">
        <v>38</v>
      </c>
      <c r="G186" s="9">
        <v>74</v>
      </c>
      <c r="H186" s="9">
        <v>74</v>
      </c>
      <c r="I186" s="9">
        <v>181</v>
      </c>
      <c r="J186" s="9">
        <v>181</v>
      </c>
      <c r="K186" s="10">
        <v>362</v>
      </c>
      <c r="L186" s="10">
        <v>362</v>
      </c>
      <c r="S186" s="306" t="s">
        <v>819</v>
      </c>
      <c r="T186" s="306" t="s">
        <v>119</v>
      </c>
      <c r="U186" s="306">
        <v>12131.7871</v>
      </c>
      <c r="V186" s="384">
        <v>0.17382963056683723</v>
      </c>
      <c r="W186" s="388">
        <v>859033</v>
      </c>
      <c r="X186" s="399">
        <f>$J$195*V186 * (1+KTDB_발생량도착량_증가율!$D$12*5) * (1+KTDB_발생량도착량_증가율!$E$12*5) * (1+KTDB_발생량도착량_증가율!$F$12*5) * (1+KTDB_발생량도착량_증가율!$G$12*5) * (1+KTDB_발생량도착량_증가율!$H$12*5)</f>
        <v>367.30530221961698</v>
      </c>
      <c r="AB186" s="101" t="s">
        <v>819</v>
      </c>
      <c r="AC186" s="101" t="s">
        <v>119</v>
      </c>
      <c r="AD186" s="101">
        <v>12131.7871</v>
      </c>
      <c r="AE186" s="392">
        <v>0.17382963056683723</v>
      </c>
      <c r="AF186" s="394">
        <v>859033</v>
      </c>
      <c r="AG186" s="399">
        <f>X186*$AG$166</f>
        <v>319.55561293106678</v>
      </c>
    </row>
    <row r="187" spans="2:36" ht="32">
      <c r="B187" s="23" t="s">
        <v>62</v>
      </c>
      <c r="C187" s="9">
        <v>60</v>
      </c>
      <c r="D187" s="9">
        <v>60</v>
      </c>
      <c r="E187" s="9">
        <v>33</v>
      </c>
      <c r="F187" s="9">
        <v>33</v>
      </c>
      <c r="G187" s="9">
        <v>65</v>
      </c>
      <c r="H187" s="9">
        <v>65</v>
      </c>
      <c r="I187" s="9">
        <v>158</v>
      </c>
      <c r="J187" s="9">
        <v>158</v>
      </c>
      <c r="K187" s="10">
        <v>316</v>
      </c>
      <c r="L187" s="10">
        <v>316</v>
      </c>
      <c r="U187" s="382">
        <f>SUM(U181:U186)</f>
        <v>69791.249400000001</v>
      </c>
      <c r="V187" s="382">
        <f>SUM(V181:V186)</f>
        <v>1</v>
      </c>
      <c r="X187">
        <f>SUM(X181:X186)</f>
        <v>2113.0189428688259</v>
      </c>
      <c r="AG187">
        <f>SUM(AG181:AG186)</f>
        <v>1838.3264802958784</v>
      </c>
    </row>
    <row r="188" spans="2:36" ht="32">
      <c r="B188" s="23" t="s">
        <v>63</v>
      </c>
      <c r="C188" s="9">
        <v>69</v>
      </c>
      <c r="D188" s="9">
        <v>69</v>
      </c>
      <c r="E188" s="9">
        <v>38</v>
      </c>
      <c r="F188" s="9">
        <v>38</v>
      </c>
      <c r="G188" s="9">
        <v>74</v>
      </c>
      <c r="H188" s="9">
        <v>74</v>
      </c>
      <c r="I188" s="9">
        <v>181</v>
      </c>
      <c r="J188" s="9">
        <v>181</v>
      </c>
      <c r="K188" s="10">
        <v>362</v>
      </c>
      <c r="L188" s="10">
        <v>362</v>
      </c>
      <c r="P188" s="396">
        <v>2025</v>
      </c>
      <c r="Q188" s="395"/>
      <c r="R188" s="395"/>
      <c r="S188" s="395"/>
      <c r="T188" s="395"/>
      <c r="U188" s="395"/>
      <c r="V188" s="395"/>
      <c r="W188" s="395"/>
      <c r="X188" s="395"/>
      <c r="Y188" s="395"/>
      <c r="Z188" s="395"/>
      <c r="AA188" s="395"/>
      <c r="AB188" s="395"/>
      <c r="AC188" s="395"/>
      <c r="AD188" s="395"/>
      <c r="AE188" s="395"/>
      <c r="AF188" s="395"/>
      <c r="AG188" s="395"/>
      <c r="AH188" s="395"/>
      <c r="AI188" s="395"/>
      <c r="AJ188" s="395"/>
    </row>
    <row r="189" spans="2:36" ht="32.5" thickBot="1">
      <c r="B189" s="23" t="s">
        <v>64</v>
      </c>
      <c r="C189" s="9">
        <v>77</v>
      </c>
      <c r="D189" s="9">
        <v>77</v>
      </c>
      <c r="E189" s="9">
        <v>42</v>
      </c>
      <c r="F189" s="9">
        <v>42</v>
      </c>
      <c r="G189" s="9">
        <v>84</v>
      </c>
      <c r="H189" s="9">
        <v>84</v>
      </c>
      <c r="I189" s="9">
        <v>203</v>
      </c>
      <c r="J189" s="9">
        <v>203</v>
      </c>
      <c r="K189" s="10">
        <v>406</v>
      </c>
      <c r="L189" s="10">
        <v>406</v>
      </c>
      <c r="Q189" s="353" t="s">
        <v>823</v>
      </c>
    </row>
    <row r="190" spans="2:36" ht="32">
      <c r="B190" s="23" t="s">
        <v>65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S190" s="306" t="s">
        <v>564</v>
      </c>
      <c r="T190" s="306" t="s">
        <v>565</v>
      </c>
      <c r="U190" s="306" t="s">
        <v>566</v>
      </c>
      <c r="V190" s="383" t="s">
        <v>562</v>
      </c>
      <c r="W190" s="385" t="s">
        <v>597</v>
      </c>
      <c r="X190" s="386" t="s">
        <v>821</v>
      </c>
      <c r="AB190" s="101" t="s">
        <v>564</v>
      </c>
      <c r="AC190" s="101" t="s">
        <v>565</v>
      </c>
      <c r="AD190" s="101" t="s">
        <v>566</v>
      </c>
      <c r="AE190" s="389" t="s">
        <v>562</v>
      </c>
      <c r="AF190" s="390" t="s">
        <v>597</v>
      </c>
      <c r="AG190" s="391" t="s">
        <v>821</v>
      </c>
    </row>
    <row r="191" spans="2:36" ht="32">
      <c r="B191" s="23" t="s">
        <v>66</v>
      </c>
      <c r="C191" s="9">
        <v>43</v>
      </c>
      <c r="D191" s="9">
        <v>43</v>
      </c>
      <c r="E191" s="9">
        <v>24</v>
      </c>
      <c r="F191" s="9">
        <v>24</v>
      </c>
      <c r="G191" s="9">
        <v>47</v>
      </c>
      <c r="H191" s="9">
        <v>47</v>
      </c>
      <c r="I191" s="9">
        <v>114</v>
      </c>
      <c r="J191" s="9">
        <v>114</v>
      </c>
      <c r="K191" s="10">
        <v>228</v>
      </c>
      <c r="L191" s="10">
        <v>228</v>
      </c>
      <c r="S191" s="306" t="s">
        <v>141</v>
      </c>
      <c r="T191" s="306" t="s">
        <v>818</v>
      </c>
      <c r="U191" s="306">
        <v>2607.4872</v>
      </c>
      <c r="V191" s="384">
        <v>3.7361234000204045E-2</v>
      </c>
      <c r="W191" s="387">
        <v>859028</v>
      </c>
      <c r="X191" s="398">
        <f>$J$195*V191 * (1+KTDB_발생량도착량_증가율!$D$12*5) * (1+KTDB_발생량도착량_증가율!$E$12*5) * (1+KTDB_발생량도착량_증가율!$F$12*5) * (1+KTDB_발생량도착량_증가율!$G$12*5) * (1+KTDB_발생량도착량_증가율!$H$12*5)</f>
        <v>78.944995171385969</v>
      </c>
      <c r="AB191" s="101" t="s">
        <v>141</v>
      </c>
      <c r="AC191" s="101" t="s">
        <v>818</v>
      </c>
      <c r="AD191" s="101">
        <v>2607.4872</v>
      </c>
      <c r="AE191" s="392">
        <v>3.7361234000204045E-2</v>
      </c>
      <c r="AF191" s="393">
        <v>859028</v>
      </c>
      <c r="AG191" s="398">
        <f t="shared" ref="AG191:AG196" si="72">X191*$AG$166</f>
        <v>68.682145799105797</v>
      </c>
    </row>
    <row r="192" spans="2:36" ht="32">
      <c r="B192" s="23" t="s">
        <v>67</v>
      </c>
      <c r="C192" s="9">
        <v>9</v>
      </c>
      <c r="D192" s="9">
        <v>9</v>
      </c>
      <c r="E192" s="9">
        <v>5</v>
      </c>
      <c r="F192" s="9">
        <v>5</v>
      </c>
      <c r="G192" s="9">
        <v>10</v>
      </c>
      <c r="H192" s="9">
        <v>10</v>
      </c>
      <c r="I192" s="9">
        <v>24</v>
      </c>
      <c r="J192" s="9">
        <v>24</v>
      </c>
      <c r="K192" s="10">
        <v>48</v>
      </c>
      <c r="L192" s="10">
        <v>48</v>
      </c>
      <c r="S192" s="306" t="s">
        <v>819</v>
      </c>
      <c r="T192" s="306" t="s">
        <v>103</v>
      </c>
      <c r="U192" s="306">
        <v>15824.4439</v>
      </c>
      <c r="V192" s="384">
        <v>0.22673965627559034</v>
      </c>
      <c r="W192" s="387">
        <v>859029</v>
      </c>
      <c r="X192" s="398">
        <f>$J$195*V192 * (1+KTDB_발생량도착량_증가율!$D$12*5) * (1+KTDB_발생량도착량_증가율!$E$12*5) * (1+KTDB_발생량도착량_증가율!$F$12*5) * (1+KTDB_발생량도착량_증가율!$G$12*5) * (1+KTDB_발생량도착량_증가율!$H$12*5)</f>
        <v>479.10518880988883</v>
      </c>
      <c r="AB192" s="101" t="s">
        <v>819</v>
      </c>
      <c r="AC192" s="101" t="s">
        <v>103</v>
      </c>
      <c r="AD192" s="101">
        <v>15824.4439</v>
      </c>
      <c r="AE192" s="392">
        <v>0.22673965627559034</v>
      </c>
      <c r="AF192" s="393">
        <v>859029</v>
      </c>
      <c r="AG192" s="398">
        <f t="shared" si="72"/>
        <v>416.82151426460325</v>
      </c>
    </row>
    <row r="193" spans="2:33" ht="32">
      <c r="B193" s="23" t="s">
        <v>68</v>
      </c>
      <c r="C193" s="9">
        <v>1</v>
      </c>
      <c r="D193" s="9">
        <v>1</v>
      </c>
      <c r="E193" s="9">
        <v>1</v>
      </c>
      <c r="F193" s="9">
        <v>1</v>
      </c>
      <c r="G193" s="9">
        <v>1</v>
      </c>
      <c r="H193" s="9">
        <v>1</v>
      </c>
      <c r="I193" s="9">
        <v>3</v>
      </c>
      <c r="J193" s="9">
        <v>3</v>
      </c>
      <c r="K193" s="10">
        <v>6</v>
      </c>
      <c r="L193" s="10">
        <v>6</v>
      </c>
      <c r="S193" s="306" t="s">
        <v>819</v>
      </c>
      <c r="T193" s="306" t="s">
        <v>104</v>
      </c>
      <c r="U193" s="306">
        <v>11511.7454</v>
      </c>
      <c r="V193" s="384">
        <v>0.16494539786817458</v>
      </c>
      <c r="W193" s="387">
        <v>859030</v>
      </c>
      <c r="X193" s="398">
        <f>$J$195*V193 * (1+KTDB_발생량도착량_증가율!$D$12*5) * (1+KTDB_발생량도착량_증가율!$E$12*5) * (1+KTDB_발생량도착량_증가율!$F$12*5) * (1+KTDB_발생량도착량_증가율!$G$12*5) * (1+KTDB_발생량도착량_증가율!$H$12*5)</f>
        <v>348.53275023448805</v>
      </c>
      <c r="AB193" s="101" t="s">
        <v>819</v>
      </c>
      <c r="AC193" s="101" t="s">
        <v>104</v>
      </c>
      <c r="AD193" s="101">
        <v>11511.7454</v>
      </c>
      <c r="AE193" s="392">
        <v>0.16494539786817458</v>
      </c>
      <c r="AF193" s="393">
        <v>859030</v>
      </c>
      <c r="AG193" s="398">
        <f t="shared" si="72"/>
        <v>303.22349270400463</v>
      </c>
    </row>
    <row r="194" spans="2:33">
      <c r="B194" s="23" t="s">
        <v>42</v>
      </c>
      <c r="C194" s="9">
        <v>1</v>
      </c>
      <c r="D194" s="9">
        <v>1</v>
      </c>
      <c r="E194" s="9">
        <v>0</v>
      </c>
      <c r="F194" s="9">
        <v>0</v>
      </c>
      <c r="G194" s="9">
        <v>1</v>
      </c>
      <c r="H194" s="9">
        <v>1</v>
      </c>
      <c r="I194" s="9">
        <v>2</v>
      </c>
      <c r="J194" s="9">
        <v>2</v>
      </c>
      <c r="K194" s="10">
        <v>4</v>
      </c>
      <c r="L194" s="10">
        <v>4</v>
      </c>
      <c r="S194" s="306" t="s">
        <v>819</v>
      </c>
      <c r="T194" s="306" t="s">
        <v>117</v>
      </c>
      <c r="U194" s="306">
        <v>4659.9287999999997</v>
      </c>
      <c r="V194" s="384">
        <v>6.6769528272694875E-2</v>
      </c>
      <c r="W194" s="387">
        <v>859031</v>
      </c>
      <c r="X194" s="398">
        <f>$J$195*V194 * (1+KTDB_발생량도착량_증가율!$D$12*5) * (1+KTDB_발생량도착량_증가율!$E$12*5) * (1+KTDB_발생량도착량_증가율!$F$12*5) * (1+KTDB_발생량도착량_증가율!$G$12*5) * (1+KTDB_발생량도착량_증가율!$H$12*5)</f>
        <v>141.08527804661992</v>
      </c>
      <c r="AB194" s="101" t="s">
        <v>819</v>
      </c>
      <c r="AC194" s="101" t="s">
        <v>117</v>
      </c>
      <c r="AD194" s="101">
        <v>4659.9287999999997</v>
      </c>
      <c r="AE194" s="392">
        <v>6.6769528272694875E-2</v>
      </c>
      <c r="AF194" s="393">
        <v>859031</v>
      </c>
      <c r="AG194" s="398">
        <f t="shared" si="72"/>
        <v>122.74419190055933</v>
      </c>
    </row>
    <row r="195" spans="2:33" ht="17.5" thickBot="1">
      <c r="B195" s="24" t="s">
        <v>11</v>
      </c>
      <c r="C195" s="16">
        <v>738</v>
      </c>
      <c r="D195" s="16">
        <v>738</v>
      </c>
      <c r="E195" s="16">
        <v>404</v>
      </c>
      <c r="F195" s="16">
        <v>404</v>
      </c>
      <c r="G195" s="16">
        <v>800</v>
      </c>
      <c r="H195" s="16">
        <v>800</v>
      </c>
      <c r="I195" s="379">
        <v>1942</v>
      </c>
      <c r="J195" s="379">
        <v>1942</v>
      </c>
      <c r="K195" s="380">
        <v>3884</v>
      </c>
      <c r="L195" s="380">
        <v>3884</v>
      </c>
      <c r="S195" s="306" t="s">
        <v>819</v>
      </c>
      <c r="T195" s="306" t="s">
        <v>118</v>
      </c>
      <c r="U195" s="306">
        <v>23055.857</v>
      </c>
      <c r="V195" s="384">
        <v>0.33035455301649896</v>
      </c>
      <c r="W195" s="387">
        <v>859032</v>
      </c>
      <c r="X195" s="398">
        <f>$J$195*V195 * (1+KTDB_발생량도착량_증가율!$D$12*5) * (1+KTDB_발생량도착량_증가율!$E$12*5) * (1+KTDB_발생량도착량_증가율!$F$12*5) * (1+KTDB_발생량도착량_증가율!$G$12*5) * (1+KTDB_발생량도착량_증가율!$H$12*5)</f>
        <v>698.04542838682607</v>
      </c>
      <c r="AB195" s="101" t="s">
        <v>819</v>
      </c>
      <c r="AC195" s="101" t="s">
        <v>118</v>
      </c>
      <c r="AD195" s="101">
        <v>23055.857</v>
      </c>
      <c r="AE195" s="392">
        <v>0.33035455301649896</v>
      </c>
      <c r="AF195" s="393">
        <v>859032</v>
      </c>
      <c r="AG195" s="398">
        <f t="shared" si="72"/>
        <v>607.2995226965387</v>
      </c>
    </row>
    <row r="196" spans="2:33" ht="18" thickTop="1" thickBot="1">
      <c r="S196" s="306" t="s">
        <v>819</v>
      </c>
      <c r="T196" s="306" t="s">
        <v>119</v>
      </c>
      <c r="U196" s="306">
        <v>12131.7871</v>
      </c>
      <c r="V196" s="384">
        <v>0.17382963056683723</v>
      </c>
      <c r="W196" s="388">
        <v>859033</v>
      </c>
      <c r="X196" s="399">
        <f>$J$195*V196 * (1+KTDB_발생량도착량_증가율!$D$12*5) * (1+KTDB_발생량도착량_증가율!$E$12*5) * (1+KTDB_발생량도착량_증가율!$F$12*5) * (1+KTDB_발생량도착량_증가율!$G$12*5) * (1+KTDB_발생량도착량_증가율!$H$12*5)</f>
        <v>367.30530221961698</v>
      </c>
      <c r="AB196" s="101" t="s">
        <v>819</v>
      </c>
      <c r="AC196" s="101" t="s">
        <v>119</v>
      </c>
      <c r="AD196" s="101">
        <v>12131.7871</v>
      </c>
      <c r="AE196" s="392">
        <v>0.17382963056683723</v>
      </c>
      <c r="AF196" s="394">
        <v>859033</v>
      </c>
      <c r="AG196" s="399">
        <f t="shared" si="72"/>
        <v>319.55561293106678</v>
      </c>
    </row>
    <row r="197" spans="2:33">
      <c r="X197">
        <f>SUM(X191:X196)</f>
        <v>2113.0189428688259</v>
      </c>
      <c r="AG197">
        <f>SUM(AG191:AG196)</f>
        <v>1838.3264802958784</v>
      </c>
    </row>
    <row r="264" spans="1:20" ht="23">
      <c r="A264" s="32"/>
      <c r="B264" s="99" t="s">
        <v>272</v>
      </c>
      <c r="I264" t="s">
        <v>245</v>
      </c>
      <c r="L264" s="99" t="s">
        <v>278</v>
      </c>
      <c r="S264" t="s">
        <v>245</v>
      </c>
    </row>
    <row r="265" spans="1:20">
      <c r="B265" s="594" t="s">
        <v>268</v>
      </c>
      <c r="C265" s="594"/>
      <c r="D265" s="100"/>
      <c r="E265" s="100" t="s">
        <v>261</v>
      </c>
      <c r="F265" s="100" t="s">
        <v>262</v>
      </c>
      <c r="G265" s="100" t="s">
        <v>263</v>
      </c>
      <c r="H265" s="100" t="s">
        <v>264</v>
      </c>
      <c r="I265" s="100" t="s">
        <v>265</v>
      </c>
      <c r="J265" s="100"/>
      <c r="L265" s="594" t="s">
        <v>271</v>
      </c>
      <c r="M265" s="594"/>
      <c r="N265" s="100"/>
      <c r="O265" s="100" t="s">
        <v>261</v>
      </c>
      <c r="P265" s="100" t="s">
        <v>262</v>
      </c>
      <c r="Q265" s="100" t="s">
        <v>263</v>
      </c>
      <c r="R265" s="100" t="s">
        <v>264</v>
      </c>
      <c r="S265" s="100" t="s">
        <v>265</v>
      </c>
      <c r="T265" s="100"/>
    </row>
    <row r="266" spans="1:20">
      <c r="B266" s="575" t="s">
        <v>135</v>
      </c>
      <c r="C266" s="575"/>
      <c r="D266" s="98"/>
      <c r="E266" s="581" t="s">
        <v>273</v>
      </c>
      <c r="F266" s="582"/>
      <c r="G266" s="582"/>
      <c r="H266" s="582"/>
      <c r="I266" s="583"/>
      <c r="J266" s="98"/>
      <c r="L266" s="575" t="s">
        <v>135</v>
      </c>
      <c r="M266" s="575"/>
      <c r="N266" s="98"/>
      <c r="O266" s="581" t="s">
        <v>273</v>
      </c>
      <c r="P266" s="582"/>
      <c r="Q266" s="582"/>
      <c r="R266" s="583"/>
      <c r="S266" s="98"/>
      <c r="T266" s="98"/>
    </row>
    <row r="267" spans="1:20">
      <c r="B267" s="575"/>
      <c r="C267" s="575"/>
      <c r="D267" s="98"/>
      <c r="E267" s="584"/>
      <c r="F267" s="585"/>
      <c r="G267" s="585"/>
      <c r="H267" s="585"/>
      <c r="I267" s="586"/>
      <c r="J267" s="98"/>
      <c r="L267" s="575"/>
      <c r="M267" s="575"/>
      <c r="N267" s="98"/>
      <c r="O267" s="584"/>
      <c r="P267" s="585"/>
      <c r="Q267" s="585"/>
      <c r="R267" s="586"/>
      <c r="S267" s="98"/>
      <c r="T267" s="98"/>
    </row>
    <row r="268" spans="1:20">
      <c r="B268" s="575" t="s">
        <v>136</v>
      </c>
      <c r="C268" s="575"/>
      <c r="D268" s="98" t="s">
        <v>36</v>
      </c>
      <c r="E268" s="101">
        <f>$N$29*U11</f>
        <v>36.155999999999999</v>
      </c>
      <c r="F268" s="101">
        <f>$N$29*V11</f>
        <v>10.35</v>
      </c>
      <c r="G268" s="101">
        <f>$N$29*W11</f>
        <v>82.524000000000001</v>
      </c>
      <c r="H268" s="101">
        <f>$N$29*X11</f>
        <v>8.9700000000000006</v>
      </c>
      <c r="I268" s="101">
        <f>SUM(E268:H268)</f>
        <v>138</v>
      </c>
      <c r="J268" s="98" t="b">
        <f>I268=N29</f>
        <v>1</v>
      </c>
      <c r="L268" s="575" t="s">
        <v>136</v>
      </c>
      <c r="M268" s="575"/>
      <c r="N268" s="98" t="s">
        <v>36</v>
      </c>
      <c r="O268" s="101">
        <f>$Q$29*U11</f>
        <v>35.370000000000005</v>
      </c>
      <c r="P268" s="101">
        <f>$Q$29*V11</f>
        <v>10.125</v>
      </c>
      <c r="Q268" s="101">
        <f>$Q$29*W11</f>
        <v>80.72999999999999</v>
      </c>
      <c r="R268" s="101">
        <f>$Q$29*X11</f>
        <v>8.7750000000000004</v>
      </c>
      <c r="S268" s="101">
        <f>SUM(O268:R268)</f>
        <v>135</v>
      </c>
      <c r="T268" s="98" t="b">
        <f>S268=Q29</f>
        <v>1</v>
      </c>
    </row>
    <row r="269" spans="1:20">
      <c r="B269" s="575"/>
      <c r="C269" s="575"/>
      <c r="D269" s="98" t="s">
        <v>37</v>
      </c>
      <c r="E269" s="101">
        <f>$O$29*U12</f>
        <v>0</v>
      </c>
      <c r="F269" s="101">
        <f>$O$29*V12</f>
        <v>0</v>
      </c>
      <c r="G269" s="101">
        <f>$O$29*W12</f>
        <v>0</v>
      </c>
      <c r="H269" s="101">
        <f>$O$29*X12</f>
        <v>0</v>
      </c>
      <c r="I269" s="101">
        <f>SUM(E269:H269)</f>
        <v>0</v>
      </c>
      <c r="J269" s="98" t="b">
        <f>I269=O29</f>
        <v>1</v>
      </c>
      <c r="L269" s="575"/>
      <c r="M269" s="575"/>
      <c r="N269" s="98" t="s">
        <v>37</v>
      </c>
      <c r="O269" s="101">
        <f>$R$29*U12</f>
        <v>0</v>
      </c>
      <c r="P269" s="101">
        <f>$R$29*V12</f>
        <v>0</v>
      </c>
      <c r="Q269" s="101">
        <f>$R$29*W12</f>
        <v>0</v>
      </c>
      <c r="R269" s="101">
        <f>$R$29*X12</f>
        <v>0</v>
      </c>
      <c r="S269" s="101">
        <f>SUM(O269:R269)</f>
        <v>0</v>
      </c>
      <c r="T269" s="98" t="b">
        <f>S269=R29</f>
        <v>1</v>
      </c>
    </row>
    <row r="270" spans="1:20">
      <c r="B270" s="575" t="s">
        <v>137</v>
      </c>
      <c r="C270" s="575"/>
      <c r="D270" s="98" t="s">
        <v>36</v>
      </c>
      <c r="E270" s="101">
        <f>$N$30*U15</f>
        <v>312.512</v>
      </c>
      <c r="F270" s="101">
        <f>$N$30*V15</f>
        <v>74.015999999999991</v>
      </c>
      <c r="G270" s="101">
        <f>$N$30*W15</f>
        <v>425.59199999999998</v>
      </c>
      <c r="H270" s="101">
        <f>$N$30*X15</f>
        <v>215.88</v>
      </c>
      <c r="I270" s="101">
        <f t="shared" ref="I270:I287" si="73">SUM(E270:H270)</f>
        <v>1028</v>
      </c>
      <c r="J270" s="98" t="b">
        <f>I270=N30</f>
        <v>1</v>
      </c>
      <c r="L270" s="575" t="s">
        <v>137</v>
      </c>
      <c r="M270" s="575"/>
      <c r="N270" s="98" t="s">
        <v>36</v>
      </c>
      <c r="O270" s="101">
        <f>$Q$30*U15</f>
        <v>307.34399999999999</v>
      </c>
      <c r="P270" s="101">
        <f>$Q$30*V15</f>
        <v>72.792000000000002</v>
      </c>
      <c r="Q270" s="101">
        <f>$Q$30*W15</f>
        <v>418.55399999999997</v>
      </c>
      <c r="R270" s="101">
        <f>$Q$30*X15</f>
        <v>212.31</v>
      </c>
      <c r="S270" s="101">
        <f t="shared" ref="S270:S287" si="74">SUM(O270:R270)</f>
        <v>1011</v>
      </c>
      <c r="T270" s="98" t="b">
        <f>S270=Q30</f>
        <v>1</v>
      </c>
    </row>
    <row r="271" spans="1:20">
      <c r="B271" s="575"/>
      <c r="C271" s="575"/>
      <c r="D271" s="98" t="s">
        <v>37</v>
      </c>
      <c r="E271" s="101">
        <f>$O$30*U16</f>
        <v>0</v>
      </c>
      <c r="F271" s="101">
        <f>$O$30*V16</f>
        <v>0</v>
      </c>
      <c r="G271" s="101">
        <f>$O$30*W16</f>
        <v>0</v>
      </c>
      <c r="H271" s="101">
        <f>$O$30*X16</f>
        <v>0</v>
      </c>
      <c r="I271" s="101">
        <f t="shared" si="73"/>
        <v>0</v>
      </c>
      <c r="J271" s="98" t="b">
        <f>I271=O30</f>
        <v>1</v>
      </c>
      <c r="L271" s="575"/>
      <c r="M271" s="575"/>
      <c r="N271" s="98" t="s">
        <v>37</v>
      </c>
      <c r="O271" s="101">
        <f>$R$30*U16</f>
        <v>0</v>
      </c>
      <c r="P271" s="101">
        <f>$R$30*V16</f>
        <v>0</v>
      </c>
      <c r="Q271" s="101">
        <f>$R$30*W16</f>
        <v>0</v>
      </c>
      <c r="R271" s="101">
        <f>$R$30*X16</f>
        <v>0</v>
      </c>
      <c r="S271" s="101">
        <f t="shared" si="74"/>
        <v>0</v>
      </c>
      <c r="T271" s="98" t="b">
        <f>S271=R30</f>
        <v>1</v>
      </c>
    </row>
    <row r="272" spans="1:20">
      <c r="B272" s="575" t="s">
        <v>139</v>
      </c>
      <c r="C272" s="575"/>
      <c r="D272" s="98" t="s">
        <v>36</v>
      </c>
      <c r="E272" s="101">
        <f>$N$31*U13</f>
        <v>11167.695</v>
      </c>
      <c r="F272" s="101">
        <f>$N$31*V13</f>
        <v>1479.357</v>
      </c>
      <c r="G272" s="101">
        <f>$N$31*W13</f>
        <v>10094.436</v>
      </c>
      <c r="H272" s="101">
        <f>$N$31*X13</f>
        <v>6265.5119999999997</v>
      </c>
      <c r="I272" s="101">
        <f t="shared" si="73"/>
        <v>29006.999999999996</v>
      </c>
      <c r="J272" s="98" t="b">
        <f>I272=N31</f>
        <v>1</v>
      </c>
      <c r="L272" s="575" t="s">
        <v>139</v>
      </c>
      <c r="M272" s="575"/>
      <c r="N272" s="98" t="s">
        <v>36</v>
      </c>
      <c r="O272" s="101">
        <f>$Q$31*U13</f>
        <v>10984.82</v>
      </c>
      <c r="P272" s="101">
        <f>$Q$31*V13</f>
        <v>1455.1319999999998</v>
      </c>
      <c r="Q272" s="101">
        <f>$Q$31*W13</f>
        <v>9929.1359999999986</v>
      </c>
      <c r="R272" s="101">
        <f>$Q$31*X13</f>
        <v>6162.9120000000003</v>
      </c>
      <c r="S272" s="101">
        <f t="shared" si="74"/>
        <v>28531.999999999996</v>
      </c>
      <c r="T272" s="98" t="b">
        <f>S272=Q31</f>
        <v>1</v>
      </c>
    </row>
    <row r="273" spans="2:20">
      <c r="B273" s="575"/>
      <c r="C273" s="575"/>
      <c r="D273" s="98" t="s">
        <v>37</v>
      </c>
      <c r="E273" s="101">
        <f>$O$31*U14</f>
        <v>0</v>
      </c>
      <c r="F273" s="101">
        <f>$O$31*V14</f>
        <v>0</v>
      </c>
      <c r="G273" s="101">
        <f>$O$31*W14</f>
        <v>0</v>
      </c>
      <c r="H273" s="101">
        <f>$O$31*X14</f>
        <v>0</v>
      </c>
      <c r="I273" s="101">
        <f t="shared" si="73"/>
        <v>0</v>
      </c>
      <c r="J273" s="98" t="b">
        <f>I273=O31</f>
        <v>1</v>
      </c>
      <c r="L273" s="575"/>
      <c r="M273" s="575"/>
      <c r="N273" s="98" t="s">
        <v>37</v>
      </c>
      <c r="O273" s="101">
        <f>$R$31*U14</f>
        <v>0</v>
      </c>
      <c r="P273" s="101">
        <f>$R$31*V14</f>
        <v>0</v>
      </c>
      <c r="Q273" s="101">
        <f>$R$31*W14</f>
        <v>0</v>
      </c>
      <c r="R273" s="101">
        <f>$R$31*X14</f>
        <v>0</v>
      </c>
      <c r="S273" s="101">
        <f t="shared" si="74"/>
        <v>0</v>
      </c>
      <c r="T273" s="98" t="b">
        <f>S273=R31</f>
        <v>1</v>
      </c>
    </row>
    <row r="274" spans="2:20">
      <c r="B274" s="575" t="s">
        <v>43</v>
      </c>
      <c r="C274" s="575"/>
      <c r="D274" s="98" t="s">
        <v>36</v>
      </c>
      <c r="E274" s="101">
        <f>$N$32*U13</f>
        <v>1210.44</v>
      </c>
      <c r="F274" s="101">
        <f>$N$32*V13</f>
        <v>160.34399999999999</v>
      </c>
      <c r="G274" s="101">
        <f>$N$32*W13</f>
        <v>1094.1119999999999</v>
      </c>
      <c r="H274" s="101">
        <f>$N$32*X13</f>
        <v>679.10400000000004</v>
      </c>
      <c r="I274" s="101">
        <f t="shared" si="73"/>
        <v>3144</v>
      </c>
      <c r="J274" s="98" t="b">
        <f>I274=N32</f>
        <v>1</v>
      </c>
      <c r="L274" s="575" t="s">
        <v>43</v>
      </c>
      <c r="M274" s="575"/>
      <c r="N274" s="98" t="s">
        <v>36</v>
      </c>
      <c r="O274" s="101">
        <f>$Q$32*U13</f>
        <v>1190.42</v>
      </c>
      <c r="P274" s="101">
        <f>$Q$32*V13</f>
        <v>157.69199999999998</v>
      </c>
      <c r="Q274" s="101">
        <f>$Q$32*W13</f>
        <v>1076.0159999999998</v>
      </c>
      <c r="R274" s="101">
        <f>$Q$32*X13</f>
        <v>667.87199999999996</v>
      </c>
      <c r="S274" s="101">
        <f t="shared" si="74"/>
        <v>3091.9999999999995</v>
      </c>
      <c r="T274" s="98" t="b">
        <f>S274=Q32</f>
        <v>1</v>
      </c>
    </row>
    <row r="275" spans="2:20">
      <c r="B275" s="575"/>
      <c r="C275" s="575"/>
      <c r="D275" s="98" t="s">
        <v>37</v>
      </c>
      <c r="E275" s="101">
        <f>$O$32*U14</f>
        <v>0</v>
      </c>
      <c r="F275" s="101">
        <f>$O$32*V14</f>
        <v>0</v>
      </c>
      <c r="G275" s="101">
        <f>$O$32*W14</f>
        <v>0</v>
      </c>
      <c r="H275" s="101">
        <f>$O$32*X14</f>
        <v>0</v>
      </c>
      <c r="I275" s="101">
        <f t="shared" si="73"/>
        <v>0</v>
      </c>
      <c r="J275" s="98" t="b">
        <f>I275=O32</f>
        <v>1</v>
      </c>
      <c r="L275" s="575"/>
      <c r="M275" s="575"/>
      <c r="N275" s="98" t="s">
        <v>37</v>
      </c>
      <c r="O275" s="101">
        <f>$R$32*U14</f>
        <v>0</v>
      </c>
      <c r="P275" s="101">
        <f>$R$32*V14</f>
        <v>0</v>
      </c>
      <c r="Q275" s="101">
        <f>$R$32*W14</f>
        <v>0</v>
      </c>
      <c r="R275" s="101">
        <f>$R$32*X14</f>
        <v>0</v>
      </c>
      <c r="S275" s="101">
        <f t="shared" si="74"/>
        <v>0</v>
      </c>
      <c r="T275" s="98" t="b">
        <f>S275=R32</f>
        <v>1</v>
      </c>
    </row>
    <row r="276" spans="2:20">
      <c r="B276" s="575" t="s">
        <v>141</v>
      </c>
      <c r="C276" s="575"/>
      <c r="D276" s="98" t="s">
        <v>36</v>
      </c>
      <c r="E276" s="101">
        <f>$N$33*U13</f>
        <v>1033.3399999999999</v>
      </c>
      <c r="F276" s="101">
        <f>$N$33*V13</f>
        <v>136.88399999999999</v>
      </c>
      <c r="G276" s="101">
        <f>$N$33*W13</f>
        <v>934.03199999999993</v>
      </c>
      <c r="H276" s="101">
        <f>$N$33*X13</f>
        <v>579.74400000000003</v>
      </c>
      <c r="I276" s="101">
        <f t="shared" si="73"/>
        <v>2684</v>
      </c>
      <c r="J276" s="98" t="b">
        <f>I276=N33</f>
        <v>1</v>
      </c>
      <c r="L276" s="575" t="s">
        <v>141</v>
      </c>
      <c r="M276" s="575"/>
      <c r="N276" s="98" t="s">
        <v>36</v>
      </c>
      <c r="O276" s="101">
        <f>$Q$33*U13</f>
        <v>1016.4</v>
      </c>
      <c r="P276" s="101">
        <f>$Q$33*V13</f>
        <v>134.63999999999999</v>
      </c>
      <c r="Q276" s="101">
        <f>$Q$33*W13</f>
        <v>918.71999999999991</v>
      </c>
      <c r="R276" s="101">
        <f>$Q$33*X13</f>
        <v>570.24</v>
      </c>
      <c r="S276" s="101">
        <f t="shared" si="74"/>
        <v>2640</v>
      </c>
      <c r="T276" s="98" t="b">
        <f>S276=Q33</f>
        <v>1</v>
      </c>
    </row>
    <row r="277" spans="2:20">
      <c r="B277" s="575"/>
      <c r="C277" s="575"/>
      <c r="D277" s="98" t="s">
        <v>37</v>
      </c>
      <c r="E277" s="101">
        <f>$O$33*U14</f>
        <v>0</v>
      </c>
      <c r="F277" s="101">
        <f>$O$33*V14</f>
        <v>0</v>
      </c>
      <c r="G277" s="101">
        <f>$O$33*W14</f>
        <v>0</v>
      </c>
      <c r="H277" s="101">
        <f>$O$33*X14</f>
        <v>0</v>
      </c>
      <c r="I277" s="101">
        <f t="shared" si="73"/>
        <v>0</v>
      </c>
      <c r="J277" s="98" t="b">
        <f>I277=O33</f>
        <v>1</v>
      </c>
      <c r="L277" s="575"/>
      <c r="M277" s="575"/>
      <c r="N277" s="98" t="s">
        <v>37</v>
      </c>
      <c r="O277" s="101">
        <f>$R$33*U14</f>
        <v>0</v>
      </c>
      <c r="P277" s="101">
        <f>$R$33*V14</f>
        <v>0</v>
      </c>
      <c r="Q277" s="101">
        <f>$R$33*W14</f>
        <v>0</v>
      </c>
      <c r="R277" s="101">
        <f>$R$33*X14</f>
        <v>0</v>
      </c>
      <c r="S277" s="101">
        <f t="shared" si="74"/>
        <v>0</v>
      </c>
      <c r="T277" s="98" t="b">
        <f>S277=R33</f>
        <v>1</v>
      </c>
    </row>
    <row r="278" spans="2:20">
      <c r="B278" s="575" t="s">
        <v>269</v>
      </c>
      <c r="C278" s="575" t="s">
        <v>14</v>
      </c>
      <c r="D278" s="98" t="s">
        <v>36</v>
      </c>
      <c r="E278" s="101">
        <f>$N$34*U15</f>
        <v>241.98399999999998</v>
      </c>
      <c r="F278" s="101">
        <f>$N$34*V15</f>
        <v>57.311999999999998</v>
      </c>
      <c r="G278" s="101">
        <f>$N$34*W15</f>
        <v>329.54399999999998</v>
      </c>
      <c r="H278" s="101">
        <f>$N$34*X15</f>
        <v>167.16</v>
      </c>
      <c r="I278" s="101">
        <f t="shared" si="73"/>
        <v>795.99999999999989</v>
      </c>
      <c r="J278" s="98" t="b">
        <f>I278=N34</f>
        <v>1</v>
      </c>
      <c r="L278" s="575" t="s">
        <v>269</v>
      </c>
      <c r="M278" s="575" t="s">
        <v>14</v>
      </c>
      <c r="N278" s="98" t="s">
        <v>36</v>
      </c>
      <c r="O278" s="101">
        <f>$Q$34*U15</f>
        <v>238.03199999999998</v>
      </c>
      <c r="P278" s="101">
        <f>$Q$34*V15</f>
        <v>56.375999999999998</v>
      </c>
      <c r="Q278" s="101">
        <f>$Q$34*W15</f>
        <v>324.16199999999998</v>
      </c>
      <c r="R278" s="101">
        <f>$Q$34*X15</f>
        <v>164.43</v>
      </c>
      <c r="S278" s="101">
        <f t="shared" si="74"/>
        <v>783</v>
      </c>
      <c r="T278" s="98" t="b">
        <f>S278=Q34</f>
        <v>1</v>
      </c>
    </row>
    <row r="279" spans="2:20">
      <c r="B279" s="575"/>
      <c r="C279" s="575"/>
      <c r="D279" s="98" t="s">
        <v>37</v>
      </c>
      <c r="E279" s="101">
        <f>$O$34*U16</f>
        <v>0</v>
      </c>
      <c r="F279" s="101">
        <f>$O$34*V16</f>
        <v>0</v>
      </c>
      <c r="G279" s="101">
        <f>$O$34*W16</f>
        <v>0</v>
      </c>
      <c r="H279" s="101">
        <f>$O$34*X16</f>
        <v>0</v>
      </c>
      <c r="I279" s="101">
        <f t="shared" si="73"/>
        <v>0</v>
      </c>
      <c r="J279" s="98" t="b">
        <f>I279=O34</f>
        <v>1</v>
      </c>
      <c r="L279" s="575"/>
      <c r="M279" s="575"/>
      <c r="N279" s="98" t="s">
        <v>37</v>
      </c>
      <c r="O279" s="101">
        <f>$R$34*U16</f>
        <v>0</v>
      </c>
      <c r="P279" s="101">
        <f>$R$34*V16</f>
        <v>0</v>
      </c>
      <c r="Q279" s="101">
        <f>$R$34*W16</f>
        <v>0</v>
      </c>
      <c r="R279" s="101">
        <f>$R$34*X16</f>
        <v>0</v>
      </c>
      <c r="S279" s="101">
        <f t="shared" si="74"/>
        <v>0</v>
      </c>
      <c r="T279" s="98" t="b">
        <f>S279=R34</f>
        <v>1</v>
      </c>
    </row>
    <row r="280" spans="2:20">
      <c r="B280" s="575"/>
      <c r="C280" s="575" t="s">
        <v>13</v>
      </c>
      <c r="D280" s="98" t="s">
        <v>36</v>
      </c>
      <c r="E280" s="101">
        <f>$N$35*U11</f>
        <v>160.34399999999999</v>
      </c>
      <c r="F280" s="101">
        <f>$N$35*V11</f>
        <v>45.9</v>
      </c>
      <c r="G280" s="101">
        <f>$N$35*W11</f>
        <v>365.976</v>
      </c>
      <c r="H280" s="101">
        <f>$N$35*X11</f>
        <v>39.78</v>
      </c>
      <c r="I280" s="101">
        <f t="shared" si="73"/>
        <v>612</v>
      </c>
      <c r="J280" s="98" t="b">
        <f>I280=N35</f>
        <v>1</v>
      </c>
      <c r="L280" s="575"/>
      <c r="M280" s="575" t="s">
        <v>13</v>
      </c>
      <c r="N280" s="98" t="s">
        <v>36</v>
      </c>
      <c r="O280" s="101">
        <f>$Q$35*U11</f>
        <v>157.72400000000002</v>
      </c>
      <c r="P280" s="101">
        <f>$Q$35*V11</f>
        <v>45.15</v>
      </c>
      <c r="Q280" s="101">
        <f>$Q$35*W11</f>
        <v>359.99599999999998</v>
      </c>
      <c r="R280" s="101">
        <f>$Q$35*X11</f>
        <v>39.130000000000003</v>
      </c>
      <c r="S280" s="101">
        <f t="shared" si="74"/>
        <v>602</v>
      </c>
      <c r="T280" s="98" t="b">
        <f>S280=Q35</f>
        <v>1</v>
      </c>
    </row>
    <row r="281" spans="2:20">
      <c r="B281" s="575"/>
      <c r="C281" s="575"/>
      <c r="D281" s="98" t="s">
        <v>37</v>
      </c>
      <c r="E281" s="101">
        <f>$O$35*U12</f>
        <v>0</v>
      </c>
      <c r="F281" s="101">
        <f>$O$35*V12</f>
        <v>0</v>
      </c>
      <c r="G281" s="101">
        <f>$O$35*W12</f>
        <v>0</v>
      </c>
      <c r="H281" s="101">
        <f>$O$35*X12</f>
        <v>0</v>
      </c>
      <c r="I281" s="101">
        <f t="shared" si="73"/>
        <v>0</v>
      </c>
      <c r="J281" s="98" t="b">
        <f>I281=O35</f>
        <v>1</v>
      </c>
      <c r="L281" s="575"/>
      <c r="M281" s="575"/>
      <c r="N281" s="98" t="s">
        <v>37</v>
      </c>
      <c r="O281" s="101">
        <f>$R$35*U12</f>
        <v>0</v>
      </c>
      <c r="P281" s="101">
        <f>$R$35*V12</f>
        <v>0</v>
      </c>
      <c r="Q281" s="101">
        <f>$R$35*W12</f>
        <v>0</v>
      </c>
      <c r="R281" s="101">
        <f>$R$35*X12</f>
        <v>0</v>
      </c>
      <c r="S281" s="101">
        <f t="shared" si="74"/>
        <v>0</v>
      </c>
      <c r="T281" s="98" t="b">
        <f>S281=R35</f>
        <v>1</v>
      </c>
    </row>
    <row r="282" spans="2:20">
      <c r="B282" s="575"/>
      <c r="C282" s="575" t="s">
        <v>23</v>
      </c>
      <c r="D282" s="98" t="s">
        <v>36</v>
      </c>
      <c r="E282" s="101">
        <f>$N$36*U17</f>
        <v>654.19799999999998</v>
      </c>
      <c r="F282" s="101">
        <f>$N$36*V17</f>
        <v>146.73599999999999</v>
      </c>
      <c r="G282" s="101">
        <f>$N$36*W17</f>
        <v>857.99799999999993</v>
      </c>
      <c r="H282" s="101">
        <f>$N$36*X17</f>
        <v>379.06799999999998</v>
      </c>
      <c r="I282" s="101">
        <f t="shared" si="73"/>
        <v>2037.9999999999998</v>
      </c>
      <c r="J282" s="98" t="b">
        <f>I282=N36</f>
        <v>1</v>
      </c>
      <c r="L282" s="575"/>
      <c r="M282" s="575" t="s">
        <v>23</v>
      </c>
      <c r="N282" s="98" t="s">
        <v>36</v>
      </c>
      <c r="O282" s="101">
        <f>$Q$36*U17</f>
        <v>643.60500000000002</v>
      </c>
      <c r="P282" s="101">
        <f>$Q$36*V17</f>
        <v>144.35999999999999</v>
      </c>
      <c r="Q282" s="101">
        <f>$Q$36*W17</f>
        <v>844.10500000000002</v>
      </c>
      <c r="R282" s="101">
        <f>$Q$36*X17</f>
        <v>372.93</v>
      </c>
      <c r="S282" s="101">
        <f t="shared" si="74"/>
        <v>2005.0000000000002</v>
      </c>
      <c r="T282" s="98" t="b">
        <f>S282=Q36</f>
        <v>1</v>
      </c>
    </row>
    <row r="283" spans="2:20">
      <c r="B283" s="575"/>
      <c r="C283" s="575"/>
      <c r="D283" s="98" t="s">
        <v>37</v>
      </c>
      <c r="E283" s="101">
        <f>$O$36*U18</f>
        <v>0</v>
      </c>
      <c r="F283" s="101">
        <f>$O$36*V18</f>
        <v>0</v>
      </c>
      <c r="G283" s="101">
        <f>$O$36*W18</f>
        <v>0</v>
      </c>
      <c r="H283" s="101">
        <f>$O$36*X18</f>
        <v>0</v>
      </c>
      <c r="I283" s="101">
        <f t="shared" si="73"/>
        <v>0</v>
      </c>
      <c r="J283" s="98" t="b">
        <f>I283=O36</f>
        <v>1</v>
      </c>
      <c r="L283" s="575"/>
      <c r="M283" s="575"/>
      <c r="N283" s="98" t="s">
        <v>37</v>
      </c>
      <c r="O283" s="101">
        <f>$R$36*U18</f>
        <v>0</v>
      </c>
      <c r="P283" s="101">
        <f>$R$36*V18</f>
        <v>0</v>
      </c>
      <c r="Q283" s="101">
        <f>$R$36*W18</f>
        <v>0</v>
      </c>
      <c r="R283" s="101">
        <f>$R$36*X18</f>
        <v>0</v>
      </c>
      <c r="S283" s="101">
        <f t="shared" si="74"/>
        <v>0</v>
      </c>
      <c r="T283" s="98" t="b">
        <f>S283=R36</f>
        <v>1</v>
      </c>
    </row>
    <row r="284" spans="2:20">
      <c r="B284" s="575" t="s">
        <v>144</v>
      </c>
      <c r="C284" s="575"/>
      <c r="D284" s="98" t="s">
        <v>36</v>
      </c>
      <c r="E284" s="101">
        <f>$N$37*U15</f>
        <v>331.66399999999999</v>
      </c>
      <c r="F284" s="101">
        <f>$N$37*V15</f>
        <v>78.551999999999992</v>
      </c>
      <c r="G284" s="101">
        <f>$N$37*W15</f>
        <v>451.67399999999998</v>
      </c>
      <c r="H284" s="101">
        <f>$N$37*X15</f>
        <v>229.10999999999999</v>
      </c>
      <c r="I284" s="101">
        <f t="shared" si="73"/>
        <v>1091</v>
      </c>
      <c r="J284" s="98" t="b">
        <f>I284=N37</f>
        <v>1</v>
      </c>
      <c r="L284" s="575" t="s">
        <v>144</v>
      </c>
      <c r="M284" s="575"/>
      <c r="N284" s="98" t="s">
        <v>36</v>
      </c>
      <c r="O284" s="101">
        <f>$Q$37*U15</f>
        <v>326.19200000000001</v>
      </c>
      <c r="P284" s="101">
        <f>$Q$37*V15</f>
        <v>77.256</v>
      </c>
      <c r="Q284" s="101">
        <f>$Q$37*W15</f>
        <v>444.22199999999998</v>
      </c>
      <c r="R284" s="101">
        <f>$Q$37*X15</f>
        <v>225.32999999999998</v>
      </c>
      <c r="S284" s="101">
        <f t="shared" si="74"/>
        <v>1073</v>
      </c>
      <c r="T284" s="98" t="b">
        <f>S284=Q37</f>
        <v>1</v>
      </c>
    </row>
    <row r="285" spans="2:20">
      <c r="B285" s="575"/>
      <c r="C285" s="575"/>
      <c r="D285" s="98" t="s">
        <v>37</v>
      </c>
      <c r="E285" s="101">
        <f>$O$37*U16</f>
        <v>0</v>
      </c>
      <c r="F285" s="101">
        <f>$O$37*V16</f>
        <v>0</v>
      </c>
      <c r="G285" s="101">
        <f>$O$37*W16</f>
        <v>0</v>
      </c>
      <c r="H285" s="101">
        <f>$O$37*X16</f>
        <v>0</v>
      </c>
      <c r="I285" s="101">
        <f t="shared" si="73"/>
        <v>0</v>
      </c>
      <c r="J285" s="98" t="b">
        <f>I285=O37</f>
        <v>1</v>
      </c>
      <c r="L285" s="575"/>
      <c r="M285" s="575"/>
      <c r="N285" s="98" t="s">
        <v>37</v>
      </c>
      <c r="O285" s="101">
        <f>$R$37*U16</f>
        <v>0</v>
      </c>
      <c r="P285" s="101">
        <f>$R$37*V16</f>
        <v>0</v>
      </c>
      <c r="Q285" s="101">
        <f>$R$37*W16</f>
        <v>0</v>
      </c>
      <c r="R285" s="101">
        <f>$R$37*X16</f>
        <v>0</v>
      </c>
      <c r="S285" s="101">
        <f t="shared" si="74"/>
        <v>0</v>
      </c>
      <c r="T285" s="98" t="b">
        <f>S285=R37</f>
        <v>1</v>
      </c>
    </row>
    <row r="286" spans="2:20">
      <c r="B286" s="575" t="s">
        <v>270</v>
      </c>
      <c r="C286" s="575"/>
      <c r="D286" s="98" t="s">
        <v>36</v>
      </c>
      <c r="E286" s="101">
        <f>$N$38*U11</f>
        <v>90.128</v>
      </c>
      <c r="F286" s="101">
        <f>$N$38*V11</f>
        <v>25.8</v>
      </c>
      <c r="G286" s="101">
        <f>$N$38*W11</f>
        <v>205.71199999999999</v>
      </c>
      <c r="H286" s="101">
        <f>$N$38*X11</f>
        <v>22.36</v>
      </c>
      <c r="I286" s="101">
        <f t="shared" si="73"/>
        <v>344</v>
      </c>
      <c r="J286" s="98" t="b">
        <f>I286=N38</f>
        <v>1</v>
      </c>
      <c r="L286" s="575" t="s">
        <v>270</v>
      </c>
      <c r="M286" s="575"/>
      <c r="N286" s="98" t="s">
        <v>36</v>
      </c>
      <c r="O286" s="101">
        <f>$Q$38*U11</f>
        <v>88.555999999999997</v>
      </c>
      <c r="P286" s="101">
        <f>$Q$38*V11</f>
        <v>25.349999999999998</v>
      </c>
      <c r="Q286" s="101">
        <f>$Q$38*W11</f>
        <v>202.124</v>
      </c>
      <c r="R286" s="101">
        <f>$Q$38*X11</f>
        <v>21.970000000000002</v>
      </c>
      <c r="S286" s="101">
        <f t="shared" si="74"/>
        <v>338</v>
      </c>
      <c r="T286" s="98" t="b">
        <f>S286=Q38</f>
        <v>1</v>
      </c>
    </row>
    <row r="287" spans="2:20">
      <c r="B287" s="575"/>
      <c r="C287" s="575"/>
      <c r="D287" s="98" t="s">
        <v>37</v>
      </c>
      <c r="E287" s="101">
        <f>$O$38*U12</f>
        <v>0</v>
      </c>
      <c r="F287" s="101">
        <f>$O$38*V12</f>
        <v>0</v>
      </c>
      <c r="G287" s="101">
        <f>$O$38*W12</f>
        <v>0</v>
      </c>
      <c r="H287" s="101">
        <f>$O$38*X12</f>
        <v>0</v>
      </c>
      <c r="I287" s="101">
        <f t="shared" si="73"/>
        <v>0</v>
      </c>
      <c r="J287" s="98" t="b">
        <f>I287=O38</f>
        <v>1</v>
      </c>
      <c r="L287" s="575"/>
      <c r="M287" s="575"/>
      <c r="N287" s="98" t="s">
        <v>37</v>
      </c>
      <c r="O287" s="101">
        <f>$R$38*U12</f>
        <v>0</v>
      </c>
      <c r="P287" s="101">
        <f>$R$38*V12</f>
        <v>0</v>
      </c>
      <c r="Q287" s="101">
        <f>$R$38*W12</f>
        <v>0</v>
      </c>
      <c r="R287" s="101">
        <f>$R$38*X12</f>
        <v>0</v>
      </c>
      <c r="S287" s="101">
        <f t="shared" si="74"/>
        <v>0</v>
      </c>
      <c r="T287" s="98" t="b">
        <f>S287=R38</f>
        <v>1</v>
      </c>
    </row>
    <row r="291" spans="2:17" ht="23">
      <c r="B291" s="102" t="s">
        <v>355</v>
      </c>
      <c r="L291" s="102" t="s">
        <v>356</v>
      </c>
    </row>
    <row r="293" spans="2:17">
      <c r="G293" t="s">
        <v>277</v>
      </c>
    </row>
    <row r="294" spans="2:17">
      <c r="C294" s="580" t="s">
        <v>27</v>
      </c>
      <c r="D294" s="580"/>
      <c r="E294" s="160" t="s">
        <v>261</v>
      </c>
      <c r="F294" s="160" t="s">
        <v>262</v>
      </c>
      <c r="G294" s="160" t="s">
        <v>263</v>
      </c>
      <c r="I294" s="100" t="s">
        <v>264</v>
      </c>
      <c r="J294" s="100" t="s">
        <v>265</v>
      </c>
      <c r="M294" s="580" t="s">
        <v>27</v>
      </c>
      <c r="N294" s="580"/>
      <c r="O294" s="160" t="s">
        <v>261</v>
      </c>
      <c r="P294" s="160" t="s">
        <v>262</v>
      </c>
      <c r="Q294" s="160" t="s">
        <v>263</v>
      </c>
    </row>
    <row r="295" spans="2:17">
      <c r="C295" s="574" t="s">
        <v>135</v>
      </c>
      <c r="D295" s="574"/>
      <c r="E295" s="161"/>
      <c r="F295" s="161"/>
      <c r="G295" s="161"/>
      <c r="I295" s="98"/>
      <c r="J295" s="98"/>
      <c r="M295" s="574" t="s">
        <v>135</v>
      </c>
      <c r="N295" s="574"/>
      <c r="O295" s="161"/>
      <c r="P295" s="161"/>
      <c r="Q295" s="161"/>
    </row>
    <row r="296" spans="2:17">
      <c r="C296" s="574" t="s">
        <v>136</v>
      </c>
      <c r="D296" s="574"/>
      <c r="E296" s="162">
        <f>SUM(E$268:E$269)/$L$7</f>
        <v>25.642553191489363</v>
      </c>
      <c r="F296" s="162">
        <f>SUM(F$268:F$269)/$M$7</f>
        <v>6.8999999999999995</v>
      </c>
      <c r="G296" s="162">
        <f>SUM(G$268:G$269)/$O$7</f>
        <v>2.8664119485932615</v>
      </c>
      <c r="I296" s="98"/>
      <c r="J296" s="98"/>
      <c r="M296" s="574" t="s">
        <v>136</v>
      </c>
      <c r="N296" s="574"/>
      <c r="O296" s="162">
        <f>SUM(O$268:O$269)/$L$7</f>
        <v>25.085106382978729</v>
      </c>
      <c r="P296" s="162">
        <f>SUM(P$268:P$269)/$M$7</f>
        <v>6.75</v>
      </c>
      <c r="Q296" s="162">
        <f>SUM(Q$268:Q$269)/$O$7</f>
        <v>2.804098645362973</v>
      </c>
    </row>
    <row r="297" spans="2:17">
      <c r="C297" s="574" t="s">
        <v>137</v>
      </c>
      <c r="D297" s="574"/>
      <c r="E297" s="162">
        <f>SUM(E$270:E$271)/$L$7</f>
        <v>221.63971631205675</v>
      </c>
      <c r="F297" s="162">
        <f>SUM(F$270:F$271)/$M$7</f>
        <v>49.343999999999994</v>
      </c>
      <c r="G297" s="162">
        <f>SUM(G$270:G$271)/$O$7</f>
        <v>14.782632858631469</v>
      </c>
      <c r="I297" s="98"/>
      <c r="J297" s="98"/>
      <c r="M297" s="574" t="s">
        <v>137</v>
      </c>
      <c r="N297" s="574"/>
      <c r="O297" s="162">
        <f>SUM(O$270:O$271)/$L$7</f>
        <v>217.97446808510639</v>
      </c>
      <c r="P297" s="162">
        <f>SUM(P$270:P$271)/$M$7</f>
        <v>48.527999999999999</v>
      </c>
      <c r="Q297" s="162">
        <f>SUM(Q$270:Q$271)/$O$7</f>
        <v>14.538172976728029</v>
      </c>
    </row>
    <row r="298" spans="2:17">
      <c r="C298" s="574" t="s">
        <v>139</v>
      </c>
      <c r="D298" s="574"/>
      <c r="E298" s="162">
        <f>SUM(E$272:E$273)/$L$7</f>
        <v>7920.3510638297876</v>
      </c>
      <c r="F298" s="162">
        <f>SUM(F$272:F$273)/$M$7</f>
        <v>986.23799999999994</v>
      </c>
      <c r="G298" s="162">
        <f>SUM(G$272:G$273)/$O$7</f>
        <v>350.62299409517192</v>
      </c>
      <c r="I298" s="98"/>
      <c r="J298" s="98"/>
      <c r="M298" s="574" t="s">
        <v>139</v>
      </c>
      <c r="N298" s="574"/>
      <c r="O298" s="162">
        <f>SUM(O$272:O$273)/$L$7</f>
        <v>7790.6524822695037</v>
      </c>
      <c r="P298" s="162">
        <f>SUM(P$272:P$273)/$M$7</f>
        <v>970.08799999999985</v>
      </c>
      <c r="Q298" s="162">
        <f>SUM(Q$272:Q$273)/$O$7</f>
        <v>344.88141715873564</v>
      </c>
    </row>
    <row r="299" spans="2:17">
      <c r="C299" s="574" t="s">
        <v>43</v>
      </c>
      <c r="D299" s="574"/>
      <c r="E299" s="162">
        <f>SUM(E$274:E$275)/$L$7</f>
        <v>858.46808510638311</v>
      </c>
      <c r="F299" s="162">
        <f>SUM(F$274:F$275)/$M$7</f>
        <v>106.896</v>
      </c>
      <c r="G299" s="162">
        <f>SUM(G$274:G$275)/$O$7</f>
        <v>38.003195554011803</v>
      </c>
      <c r="I299" s="98"/>
      <c r="J299" s="98"/>
      <c r="M299" s="574" t="s">
        <v>43</v>
      </c>
      <c r="N299" s="574"/>
      <c r="O299" s="162">
        <f>SUM(O$274:O$275)/$L$7</f>
        <v>844.26950354609937</v>
      </c>
      <c r="P299" s="162">
        <f>SUM(P$274:P$275)/$M$7</f>
        <v>105.12799999999999</v>
      </c>
      <c r="Q299" s="162">
        <f>SUM(Q$274:Q$275)/$O$7</f>
        <v>37.374643973601941</v>
      </c>
    </row>
    <row r="300" spans="2:17">
      <c r="C300" s="574" t="s">
        <v>141</v>
      </c>
      <c r="D300" s="574"/>
      <c r="E300" s="162">
        <f>SUM(E$276:E$277)/$L$7</f>
        <v>732.86524822695037</v>
      </c>
      <c r="F300" s="162">
        <f>SUM(F$276:F$277)/$M$7</f>
        <v>91.255999999999986</v>
      </c>
      <c r="G300" s="162">
        <f>SUM(G$276:G$277)/$O$7</f>
        <v>32.442931573463007</v>
      </c>
      <c r="I300" s="98"/>
      <c r="J300" s="98"/>
      <c r="M300" s="574" t="s">
        <v>141</v>
      </c>
      <c r="N300" s="574"/>
      <c r="O300" s="162">
        <f>SUM(O$276:O$277)/$L$7</f>
        <v>720.85106382978722</v>
      </c>
      <c r="P300" s="162">
        <f>SUM(P$276:P$277)/$M$7</f>
        <v>89.759999999999991</v>
      </c>
      <c r="Q300" s="162">
        <f>SUM(Q$276:Q$277)/$O$7</f>
        <v>31.911080236193122</v>
      </c>
    </row>
    <row r="301" spans="2:17">
      <c r="C301" s="191" t="s">
        <v>142</v>
      </c>
      <c r="D301" s="191" t="s">
        <v>21</v>
      </c>
      <c r="E301" s="162"/>
      <c r="F301" s="162"/>
      <c r="G301" s="162"/>
      <c r="I301" s="98"/>
      <c r="J301" s="98"/>
      <c r="M301" s="191" t="s">
        <v>142</v>
      </c>
      <c r="N301" s="191" t="s">
        <v>21</v>
      </c>
      <c r="O301" s="162"/>
      <c r="P301" s="162"/>
      <c r="Q301" s="162"/>
    </row>
    <row r="302" spans="2:17">
      <c r="C302" s="191" t="s">
        <v>19</v>
      </c>
      <c r="D302" s="191" t="s">
        <v>14</v>
      </c>
      <c r="E302" s="162">
        <f>SUM(E$278:E$279)/$L$7</f>
        <v>171.61985815602836</v>
      </c>
      <c r="F302" s="162">
        <f>SUM(F$278:F$279)/$M$7</f>
        <v>38.207999999999998</v>
      </c>
      <c r="G302" s="162">
        <f>SUM(G$278:G$279)/$O$7</f>
        <v>11.446474470302189</v>
      </c>
      <c r="I302" s="98"/>
      <c r="J302" s="98"/>
      <c r="M302" s="191" t="s">
        <v>19</v>
      </c>
      <c r="N302" s="191" t="s">
        <v>14</v>
      </c>
      <c r="O302" s="162">
        <f>SUM(O$278:O$279)/$L$7</f>
        <v>168.81702127659574</v>
      </c>
      <c r="P302" s="162">
        <f>SUM(P$278:P$279)/$M$7</f>
        <v>37.583999999999996</v>
      </c>
      <c r="Q302" s="162">
        <f>SUM(Q$278:Q$279)/$O$7</f>
        <v>11.259534560611323</v>
      </c>
    </row>
    <row r="303" spans="2:17" ht="25">
      <c r="C303" s="191" t="s">
        <v>20</v>
      </c>
      <c r="D303" s="191" t="s">
        <v>13</v>
      </c>
      <c r="E303" s="162">
        <f>SUM(E$280:E$281)/$L$7</f>
        <v>113.71914893617021</v>
      </c>
      <c r="F303" s="162">
        <f>SUM(F$280:F$281)/$M$7</f>
        <v>30.599999999999998</v>
      </c>
      <c r="G303" s="162">
        <f>SUM(G$280:G$281)/$O$7</f>
        <v>12.711913858978813</v>
      </c>
      <c r="I303" s="98"/>
      <c r="J303" s="98"/>
      <c r="M303" s="191" t="s">
        <v>20</v>
      </c>
      <c r="N303" s="191" t="s">
        <v>13</v>
      </c>
      <c r="O303" s="162">
        <f>SUM(O$280:O$281)/$L$7</f>
        <v>111.86099290780143</v>
      </c>
      <c r="P303" s="162">
        <f>SUM(P$280:P$281)/$M$7</f>
        <v>30.099999999999998</v>
      </c>
      <c r="Q303" s="162">
        <f>SUM(Q$280:Q$281)/$O$7</f>
        <v>12.504202848211184</v>
      </c>
    </row>
    <row r="304" spans="2:17">
      <c r="C304" s="104"/>
      <c r="D304" s="191" t="s">
        <v>23</v>
      </c>
      <c r="E304" s="162">
        <f>SUM(E$282:E$283)/$L$7</f>
        <v>463.97021276595746</v>
      </c>
      <c r="F304" s="162">
        <f>SUM(F$282:F$283)/$M$7</f>
        <v>97.823999999999998</v>
      </c>
      <c r="G304" s="162">
        <f>SUM(G$282:G$283)/$O$7</f>
        <v>29.801945119833274</v>
      </c>
      <c r="I304" s="98"/>
      <c r="J304" s="98"/>
      <c r="M304" s="104"/>
      <c r="N304" s="191" t="s">
        <v>23</v>
      </c>
      <c r="O304" s="162">
        <f>SUM(O$282:O$283)/$L$7</f>
        <v>456.45744680851067</v>
      </c>
      <c r="P304" s="162">
        <f>SUM(P$282:P$283)/$M$7</f>
        <v>96.24</v>
      </c>
      <c r="Q304" s="162">
        <f>SUM(Q$282:Q$283)/$O$7</f>
        <v>29.319381729767283</v>
      </c>
    </row>
    <row r="305" spans="3:17">
      <c r="C305" s="574" t="s">
        <v>144</v>
      </c>
      <c r="D305" s="574"/>
      <c r="E305" s="162">
        <f>SUM(E$284:E$285)/$L$7</f>
        <v>235.22269503546099</v>
      </c>
      <c r="F305" s="162">
        <f>SUM(F$284:F$285)/$M$7</f>
        <v>52.367999999999995</v>
      </c>
      <c r="G305" s="162">
        <f>SUM(G$284:G$285)/$O$7</f>
        <v>15.688572420979506</v>
      </c>
      <c r="I305" s="98"/>
      <c r="J305" s="98"/>
      <c r="M305" s="574" t="s">
        <v>144</v>
      </c>
      <c r="N305" s="574"/>
      <c r="O305" s="162">
        <f>SUM(O$284:O$285)/$L$7</f>
        <v>231.34184397163122</v>
      </c>
      <c r="P305" s="162">
        <f>SUM(P$284:P$285)/$M$7</f>
        <v>51.503999999999998</v>
      </c>
      <c r="Q305" s="162">
        <f>SUM(Q$284:Q$285)/$O$7</f>
        <v>15.429732546022924</v>
      </c>
    </row>
    <row r="306" spans="3:17">
      <c r="C306" s="574" t="s">
        <v>145</v>
      </c>
      <c r="D306" s="574"/>
      <c r="E306" s="162">
        <f>SUM(E$286:E$287)/$L$7</f>
        <v>63.920567375886527</v>
      </c>
      <c r="F306" s="162">
        <f>SUM(F$286:F$287)/$M$7</f>
        <v>17.2</v>
      </c>
      <c r="G306" s="162">
        <f>SUM(G$286:G$287)/$O$7</f>
        <v>7.1452587704063912</v>
      </c>
      <c r="I306" s="98"/>
      <c r="J306" s="98"/>
      <c r="M306" s="574" t="s">
        <v>145</v>
      </c>
      <c r="N306" s="574"/>
      <c r="O306" s="162">
        <f>SUM(O$286:O$287)/$L$7</f>
        <v>62.805673758865247</v>
      </c>
      <c r="P306" s="162">
        <f>SUM(P$286:P$287)/$M$7</f>
        <v>16.899999999999999</v>
      </c>
      <c r="Q306" s="162">
        <f>SUM(Q$286:Q$287)/$O$7</f>
        <v>7.0206321639458142</v>
      </c>
    </row>
    <row r="307" spans="3:17">
      <c r="C307" s="574" t="s">
        <v>26</v>
      </c>
      <c r="D307" s="574"/>
      <c r="E307" s="161"/>
      <c r="F307" s="161"/>
      <c r="G307" s="161"/>
      <c r="I307" s="98"/>
      <c r="J307" s="98"/>
      <c r="M307" s="574" t="s">
        <v>26</v>
      </c>
      <c r="N307" s="574"/>
      <c r="O307" s="161"/>
      <c r="P307" s="161"/>
      <c r="Q307" s="161"/>
    </row>
  </sheetData>
  <mergeCells count="145">
    <mergeCell ref="DR93:DU93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M93:Z93"/>
    <mergeCell ref="B177:B178"/>
    <mergeCell ref="C177:D177"/>
    <mergeCell ref="E177:F177"/>
    <mergeCell ref="G177:H177"/>
    <mergeCell ref="A29:B29"/>
    <mergeCell ref="K29:L29"/>
    <mergeCell ref="A30:B30"/>
    <mergeCell ref="K30:L30"/>
    <mergeCell ref="A37:B37"/>
    <mergeCell ref="K37:L37"/>
    <mergeCell ref="A38:B38"/>
    <mergeCell ref="K38:L38"/>
    <mergeCell ref="A39:B39"/>
    <mergeCell ref="K39:L39"/>
    <mergeCell ref="A31:B31"/>
    <mergeCell ref="K31:L31"/>
    <mergeCell ref="A32:B32"/>
    <mergeCell ref="K32:L32"/>
    <mergeCell ref="A33:B33"/>
    <mergeCell ref="K33:L33"/>
    <mergeCell ref="X170:X171"/>
    <mergeCell ref="S173:S174"/>
    <mergeCell ref="U173:U174"/>
    <mergeCell ref="V173:V174"/>
    <mergeCell ref="W173:W174"/>
    <mergeCell ref="X173:X174"/>
    <mergeCell ref="C300:D300"/>
    <mergeCell ref="M300:N300"/>
    <mergeCell ref="C305:D305"/>
    <mergeCell ref="M305:N305"/>
    <mergeCell ref="C297:D297"/>
    <mergeCell ref="M297:N297"/>
    <mergeCell ref="C298:D298"/>
    <mergeCell ref="M298:N298"/>
    <mergeCell ref="C299:D299"/>
    <mergeCell ref="M299:N299"/>
    <mergeCell ref="B268:C269"/>
    <mergeCell ref="L268:M269"/>
    <mergeCell ref="B270:C271"/>
    <mergeCell ref="L270:M271"/>
    <mergeCell ref="B272:C273"/>
    <mergeCell ref="L272:M273"/>
    <mergeCell ref="B265:C265"/>
    <mergeCell ref="L265:M265"/>
    <mergeCell ref="S170:T171"/>
    <mergeCell ref="C294:D294"/>
    <mergeCell ref="M294:N294"/>
    <mergeCell ref="C295:D295"/>
    <mergeCell ref="M295:N295"/>
    <mergeCell ref="C296:D296"/>
    <mergeCell ref="M296:N296"/>
    <mergeCell ref="C282:C283"/>
    <mergeCell ref="M282:M283"/>
    <mergeCell ref="B266:C267"/>
    <mergeCell ref="E266:I267"/>
    <mergeCell ref="L266:M267"/>
    <mergeCell ref="O266:R267"/>
    <mergeCell ref="I177:K177"/>
    <mergeCell ref="C307:D307"/>
    <mergeCell ref="M307:N307"/>
    <mergeCell ref="B284:C285"/>
    <mergeCell ref="L284:M285"/>
    <mergeCell ref="B286:C287"/>
    <mergeCell ref="L286:M287"/>
    <mergeCell ref="B274:C275"/>
    <mergeCell ref="L274:M275"/>
    <mergeCell ref="B276:C277"/>
    <mergeCell ref="L276:M277"/>
    <mergeCell ref="B278:B283"/>
    <mergeCell ref="C278:C279"/>
    <mergeCell ref="L278:L283"/>
    <mergeCell ref="M278:M279"/>
    <mergeCell ref="C280:C281"/>
    <mergeCell ref="M280:M281"/>
    <mergeCell ref="C306:D306"/>
    <mergeCell ref="M306:N306"/>
    <mergeCell ref="DY43:DZ43"/>
    <mergeCell ref="DY93:DZ93"/>
    <mergeCell ref="BC43:BP43"/>
    <mergeCell ref="BQ43:CD43"/>
    <mergeCell ref="CE43:CR43"/>
    <mergeCell ref="M43:Z43"/>
    <mergeCell ref="AA43:AN43"/>
    <mergeCell ref="AO43:BB43"/>
    <mergeCell ref="AA93:AN93"/>
    <mergeCell ref="AO93:BB93"/>
    <mergeCell ref="BC93:BP93"/>
    <mergeCell ref="BQ93:CD93"/>
    <mergeCell ref="CE93:CR93"/>
    <mergeCell ref="CX43:DA43"/>
    <mergeCell ref="DB43:DE43"/>
    <mergeCell ref="DF43:DI43"/>
    <mergeCell ref="DJ43:DM43"/>
    <mergeCell ref="DR43:DU43"/>
    <mergeCell ref="CX93:DA93"/>
    <mergeCell ref="DB93:DE93"/>
    <mergeCell ref="DF93:DI93"/>
    <mergeCell ref="DJ93:DM93"/>
    <mergeCell ref="DN93:DQ93"/>
    <mergeCell ref="DN43:DQ4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H15" sqref="H15"/>
    </sheetView>
  </sheetViews>
  <sheetFormatPr defaultRowHeight="17"/>
  <cols>
    <col min="2" max="14" width="10.6640625" bestFit="1" customWidth="1"/>
  </cols>
  <sheetData>
    <row r="1" spans="1:16">
      <c r="A1" s="631" t="s">
        <v>434</v>
      </c>
      <c r="B1" s="223"/>
      <c r="C1" s="631" t="s">
        <v>435</v>
      </c>
      <c r="D1" s="631" t="s">
        <v>436</v>
      </c>
      <c r="E1" s="631" t="s">
        <v>437</v>
      </c>
      <c r="F1" s="631"/>
      <c r="G1" s="631"/>
      <c r="H1" s="631"/>
      <c r="I1" s="631"/>
      <c r="J1" s="631" t="s">
        <v>438</v>
      </c>
      <c r="K1" s="631"/>
      <c r="L1" s="631" t="s">
        <v>157</v>
      </c>
      <c r="M1" s="631" t="s">
        <v>439</v>
      </c>
      <c r="N1" s="631" t="s">
        <v>440</v>
      </c>
      <c r="O1" s="631" t="s">
        <v>441</v>
      </c>
      <c r="P1" s="631" t="s">
        <v>442</v>
      </c>
    </row>
    <row r="2" spans="1:16">
      <c r="A2" s="631"/>
      <c r="B2" s="223"/>
      <c r="C2" s="631"/>
      <c r="D2" s="631"/>
      <c r="E2" s="224" t="s">
        <v>443</v>
      </c>
      <c r="F2" s="224" t="s">
        <v>444</v>
      </c>
      <c r="G2" s="224" t="s">
        <v>445</v>
      </c>
      <c r="H2" s="224" t="s">
        <v>446</v>
      </c>
      <c r="I2" s="224" t="s">
        <v>447</v>
      </c>
      <c r="J2" s="224" t="s">
        <v>448</v>
      </c>
      <c r="K2" s="224" t="s">
        <v>449</v>
      </c>
      <c r="L2" s="631"/>
      <c r="M2" s="631"/>
      <c r="N2" s="631"/>
      <c r="O2" s="631"/>
      <c r="P2" s="631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229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229">
        <f t="shared" si="0"/>
        <v>0.01</v>
      </c>
      <c r="I3" s="229">
        <f t="shared" si="0"/>
        <v>2.78</v>
      </c>
      <c r="J3" s="229">
        <f t="shared" si="0"/>
        <v>30.44</v>
      </c>
      <c r="K3" s="229">
        <f t="shared" si="0"/>
        <v>0.15</v>
      </c>
      <c r="L3" s="229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229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229">
        <f t="shared" si="1"/>
        <v>0</v>
      </c>
      <c r="I4" s="229">
        <f t="shared" si="1"/>
        <v>3.4799999999999995</v>
      </c>
      <c r="J4" s="229">
        <f t="shared" si="1"/>
        <v>4.71</v>
      </c>
      <c r="K4" s="229">
        <f t="shared" si="1"/>
        <v>0</v>
      </c>
      <c r="L4" s="229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229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229">
        <f t="shared" si="2"/>
        <v>6.9999999999999993E-2</v>
      </c>
      <c r="I5" s="229">
        <f t="shared" si="2"/>
        <v>2.77</v>
      </c>
      <c r="J5" s="229">
        <f t="shared" si="2"/>
        <v>6.2700000000000005</v>
      </c>
      <c r="K5" s="229">
        <f t="shared" si="2"/>
        <v>0.02</v>
      </c>
      <c r="L5" s="229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229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229">
        <f t="shared" si="4"/>
        <v>5.3100000000000005</v>
      </c>
      <c r="I6" s="229">
        <f t="shared" si="4"/>
        <v>3.54</v>
      </c>
      <c r="J6" s="229">
        <f t="shared" si="4"/>
        <v>4.9399999999999995</v>
      </c>
      <c r="K6" s="229">
        <f t="shared" si="4"/>
        <v>0</v>
      </c>
      <c r="L6" s="229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229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229">
        <f t="shared" si="5"/>
        <v>5.59</v>
      </c>
      <c r="I7" s="229">
        <f t="shared" si="5"/>
        <v>18.670000000000002</v>
      </c>
      <c r="J7" s="229">
        <f t="shared" si="5"/>
        <v>0.02</v>
      </c>
      <c r="K7" s="229">
        <f t="shared" si="5"/>
        <v>7.7</v>
      </c>
      <c r="L7" s="229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229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229">
        <f t="shared" si="6"/>
        <v>0.22999999999999998</v>
      </c>
      <c r="I8" s="229">
        <f t="shared" si="6"/>
        <v>3.37</v>
      </c>
      <c r="J8" s="229">
        <f t="shared" si="6"/>
        <v>11.27</v>
      </c>
      <c r="K8" s="229">
        <f t="shared" si="6"/>
        <v>0.13</v>
      </c>
      <c r="L8" s="229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472</v>
      </c>
      <c r="C12" t="s">
        <v>156</v>
      </c>
      <c r="D12" t="s">
        <v>158</v>
      </c>
      <c r="I12" t="s">
        <v>488</v>
      </c>
      <c r="K12" t="s">
        <v>157</v>
      </c>
      <c r="L12" t="s">
        <v>473</v>
      </c>
      <c r="M12" t="s">
        <v>474</v>
      </c>
      <c r="N12" t="s">
        <v>46</v>
      </c>
      <c r="O12" t="s">
        <v>11</v>
      </c>
    </row>
    <row r="13" spans="1:16">
      <c r="D13" t="s">
        <v>475</v>
      </c>
      <c r="E13" t="s">
        <v>476</v>
      </c>
      <c r="F13" t="s">
        <v>477</v>
      </c>
      <c r="G13" t="s">
        <v>478</v>
      </c>
      <c r="H13" t="s">
        <v>479</v>
      </c>
      <c r="I13" t="s">
        <v>480</v>
      </c>
      <c r="J13" t="s">
        <v>449</v>
      </c>
    </row>
    <row r="14" spans="1:16">
      <c r="A14" t="s">
        <v>463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467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464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465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466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825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'A.일산테크노밸리(859991)_수정'!EH91</f>
        <v>9779.2816150841118</v>
      </c>
      <c r="C2" s="411">
        <f>'E.관광문화단지(849301)_수정'!EQ17+'C.장항공공주택지구(849992)'!EY137+'B.고양영상밸리(849991)_수정'!EQ82</f>
        <v>15509.114534392205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M12" sqref="M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534</v>
      </c>
      <c r="K1" s="254" t="s">
        <v>552</v>
      </c>
    </row>
    <row r="2" spans="1:15" ht="17.5" customHeight="1" thickTop="1">
      <c r="A2" s="632" t="s">
        <v>1</v>
      </c>
      <c r="B2" s="636" t="s">
        <v>527</v>
      </c>
      <c r="C2" s="637"/>
      <c r="D2" s="634" t="s">
        <v>528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529</v>
      </c>
      <c r="E3" s="247" t="s">
        <v>530</v>
      </c>
      <c r="F3" s="247" t="s">
        <v>531</v>
      </c>
      <c r="G3" s="247" t="s">
        <v>532</v>
      </c>
      <c r="H3" s="248" t="s">
        <v>533</v>
      </c>
      <c r="M3" t="s">
        <v>536</v>
      </c>
    </row>
    <row r="4" spans="1:15" ht="26" thickTop="1" thickBot="1">
      <c r="A4" s="232"/>
      <c r="B4" s="19"/>
      <c r="C4" s="19"/>
      <c r="D4" s="232" t="s">
        <v>555</v>
      </c>
      <c r="E4" s="232" t="s">
        <v>556</v>
      </c>
      <c r="F4" s="232" t="s">
        <v>557</v>
      </c>
      <c r="G4" s="232" t="s">
        <v>558</v>
      </c>
      <c r="H4" s="19" t="s">
        <v>559</v>
      </c>
      <c r="K4" s="235" t="s">
        <v>1</v>
      </c>
      <c r="L4" s="257" t="s">
        <v>475</v>
      </c>
      <c r="M4" s="257" t="s">
        <v>478</v>
      </c>
      <c r="N4" s="257" t="s">
        <v>479</v>
      </c>
      <c r="O4" s="249" t="s">
        <v>157</v>
      </c>
    </row>
    <row r="5" spans="1:15" ht="17.5" thickTop="1">
      <c r="A5" s="231" t="s">
        <v>493</v>
      </c>
      <c r="B5" s="235" t="s">
        <v>496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537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494</v>
      </c>
      <c r="B6" s="239" t="s">
        <v>497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538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495</v>
      </c>
      <c r="B7" s="239" t="s">
        <v>498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539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499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540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500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541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501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542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502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543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503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535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504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544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505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545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506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546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507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547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508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548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509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549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510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550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511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551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512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513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514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515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516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517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518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519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520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521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522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523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524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525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526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561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H8" sqref="H8"/>
    </sheetView>
  </sheetViews>
  <sheetFormatPr defaultRowHeight="17"/>
  <cols>
    <col min="7" max="7" width="11.25" bestFit="1" customWidth="1"/>
  </cols>
  <sheetData>
    <row r="1" spans="1:8">
      <c r="A1" t="s">
        <v>842</v>
      </c>
      <c r="B1" t="s">
        <v>844</v>
      </c>
    </row>
    <row r="2" spans="1:8">
      <c r="B2" t="s">
        <v>843</v>
      </c>
    </row>
    <row r="3" spans="1:8">
      <c r="B3" t="s">
        <v>850</v>
      </c>
    </row>
    <row r="5" spans="1:8">
      <c r="A5" t="s">
        <v>848</v>
      </c>
    </row>
    <row r="6" spans="1:8">
      <c r="C6" t="s">
        <v>834</v>
      </c>
      <c r="D6" t="s">
        <v>835</v>
      </c>
      <c r="E6" t="s">
        <v>836</v>
      </c>
      <c r="F6" t="s">
        <v>837</v>
      </c>
      <c r="G6" t="s">
        <v>838</v>
      </c>
      <c r="H6" t="s">
        <v>839</v>
      </c>
    </row>
    <row r="7" spans="1:8">
      <c r="B7" t="s">
        <v>840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841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849</v>
      </c>
    </row>
    <row r="11" spans="1:8">
      <c r="C11" t="s">
        <v>834</v>
      </c>
      <c r="D11" t="s">
        <v>835</v>
      </c>
      <c r="E11" t="s">
        <v>836</v>
      </c>
      <c r="F11" t="s">
        <v>837</v>
      </c>
      <c r="G11" t="s">
        <v>838</v>
      </c>
      <c r="H11" t="s">
        <v>839</v>
      </c>
    </row>
    <row r="12" spans="1:8">
      <c r="B12" t="s">
        <v>840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841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W27" sqref="W27"/>
    </sheetView>
  </sheetViews>
  <sheetFormatPr defaultRowHeight="17"/>
  <cols>
    <col min="7" max="7" width="11.25" bestFit="1" customWidth="1"/>
    <col min="23" max="23" width="12.5" bestFit="1" customWidth="1"/>
  </cols>
  <sheetData>
    <row r="2" spans="1:28">
      <c r="A2" t="s">
        <v>900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2128055.3160330201</v>
      </c>
      <c r="C4" s="194">
        <v>15298.532097278599</v>
      </c>
      <c r="D4" s="194">
        <v>161468.60877995499</v>
      </c>
      <c r="E4" s="194">
        <v>9226.3657037306602</v>
      </c>
      <c r="F4" s="194">
        <v>5290.2709949267</v>
      </c>
      <c r="G4">
        <f>SUM(B4:F4)</f>
        <v>2319339.0936089116</v>
      </c>
      <c r="K4" s="194" t="s">
        <v>427</v>
      </c>
      <c r="L4" s="194">
        <f>B4/$G4</f>
        <v>0.91752660139132469</v>
      </c>
      <c r="M4" s="194">
        <f t="shared" ref="M4:P5" si="0">C4/$G4</f>
        <v>6.5960739158127807E-3</v>
      </c>
      <c r="N4" s="194">
        <f t="shared" si="0"/>
        <v>6.9618370692277012E-2</v>
      </c>
      <c r="O4" s="194">
        <f t="shared" si="0"/>
        <v>3.9780149996843954E-3</v>
      </c>
      <c r="P4" s="194">
        <f t="shared" si="0"/>
        <v>2.2809390009008957E-3</v>
      </c>
      <c r="Q4">
        <f>SUM(L4:P4)</f>
        <v>0.99999999999999978</v>
      </c>
      <c r="S4" s="194" t="s">
        <v>427</v>
      </c>
      <c r="T4" s="194">
        <f>B4/B$9</f>
        <v>0.91347736792042322</v>
      </c>
      <c r="U4" s="197">
        <f t="shared" ref="U4:U8" si="1">C4/C$9</f>
        <v>0.11553344389165258</v>
      </c>
      <c r="V4" s="194">
        <f t="shared" ref="V4:V8" si="2">D4/D$9</f>
        <v>0.11873127353805142</v>
      </c>
      <c r="W4" s="194">
        <f t="shared" ref="W4:W8" si="3">E4/E$9</f>
        <v>2.7697778251300972E-2</v>
      </c>
      <c r="X4" s="194">
        <f t="shared" ref="X4:X8" si="4">F4/F$9</f>
        <v>9.5415592816177949E-5</v>
      </c>
      <c r="AB4">
        <v>0.11553344389165274</v>
      </c>
    </row>
    <row r="5" spans="1:28">
      <c r="A5" s="194" t="s">
        <v>428</v>
      </c>
      <c r="B5" s="194">
        <v>14238.2597553184</v>
      </c>
      <c r="C5" s="194">
        <v>110718.60658774299</v>
      </c>
      <c r="D5" s="194">
        <v>4907.6413317716197</v>
      </c>
      <c r="E5" s="194">
        <v>13.308857848872201</v>
      </c>
      <c r="F5" s="194">
        <v>37.708430571804598</v>
      </c>
      <c r="G5">
        <f t="shared" ref="G5:G8" si="5">SUM(B5:F5)</f>
        <v>129915.52496325369</v>
      </c>
      <c r="K5" s="197" t="s">
        <v>428</v>
      </c>
      <c r="L5" s="197">
        <f t="shared" ref="L5" si="6">B5/$G5</f>
        <v>0.10959629158521016</v>
      </c>
      <c r="M5" s="197">
        <f t="shared" si="0"/>
        <v>0.85223537848197517</v>
      </c>
      <c r="N5" s="197">
        <f t="shared" si="0"/>
        <v>3.7775634075756036E-2</v>
      </c>
      <c r="O5" s="197">
        <f t="shared" si="0"/>
        <v>1.0244239749357578E-4</v>
      </c>
      <c r="P5" s="197">
        <f t="shared" si="0"/>
        <v>2.9025345956513158E-4</v>
      </c>
      <c r="Q5" s="34">
        <f t="shared" ref="Q5:Q8" si="7">SUM(L5:P5)</f>
        <v>1</v>
      </c>
      <c r="S5" s="194" t="s">
        <v>428</v>
      </c>
      <c r="T5" s="194">
        <f t="shared" ref="T5:T8" si="8">B5/B$9</f>
        <v>6.111837388372534E-3</v>
      </c>
      <c r="U5" s="197">
        <f t="shared" si="1"/>
        <v>0.83613916947250322</v>
      </c>
      <c r="V5" s="194">
        <f t="shared" si="2"/>
        <v>3.6086921773339723E-3</v>
      </c>
      <c r="W5" s="194">
        <f t="shared" si="3"/>
        <v>3.9953520737541942E-5</v>
      </c>
      <c r="X5" s="194">
        <f t="shared" si="4"/>
        <v>6.8011114376311372E-7</v>
      </c>
      <c r="AB5">
        <v>0.836139169472503</v>
      </c>
    </row>
    <row r="6" spans="1:28">
      <c r="A6" s="194" t="s">
        <v>429</v>
      </c>
      <c r="B6" s="194">
        <v>178713.56133763099</v>
      </c>
      <c r="C6" s="194">
        <v>6351.6524083742597</v>
      </c>
      <c r="D6" s="194">
        <v>1079254.1004671101</v>
      </c>
      <c r="E6" s="194">
        <v>18803.197997481599</v>
      </c>
      <c r="F6" s="194">
        <v>49149.612035885097</v>
      </c>
      <c r="G6">
        <f t="shared" si="5"/>
        <v>1332272.1242464818</v>
      </c>
      <c r="K6" s="194" t="s">
        <v>429</v>
      </c>
      <c r="L6" s="194">
        <f t="shared" ref="L6" si="9">B6/$G6</f>
        <v>0.13414193548387074</v>
      </c>
      <c r="M6" s="194">
        <f t="shared" ref="M6" si="10">C6/$G6</f>
        <v>4.7675338189385923E-3</v>
      </c>
      <c r="N6" s="194">
        <f t="shared" ref="N6" si="11">D6/$G6</f>
        <v>0.81008532778355935</v>
      </c>
      <c r="O6" s="194">
        <f t="shared" ref="O6" si="12">E6/$G6</f>
        <v>1.4113631633714829E-2</v>
      </c>
      <c r="P6" s="194">
        <f t="shared" ref="P6" si="13">F6/$G6</f>
        <v>3.6891571279916678E-2</v>
      </c>
      <c r="Q6">
        <f t="shared" si="7"/>
        <v>1.0000000000000002</v>
      </c>
      <c r="S6" s="194" t="s">
        <v>429</v>
      </c>
      <c r="T6" s="194">
        <f t="shared" si="8"/>
        <v>7.6713604384450684E-2</v>
      </c>
      <c r="U6" s="197">
        <f t="shared" si="1"/>
        <v>4.7967234534398606E-2</v>
      </c>
      <c r="V6" s="194">
        <f t="shared" si="2"/>
        <v>0.79359830240595819</v>
      </c>
      <c r="W6" s="194">
        <f t="shared" si="3"/>
        <v>5.6447665882023816E-2</v>
      </c>
      <c r="X6" s="194">
        <f t="shared" si="4"/>
        <v>8.8646486608841648E-4</v>
      </c>
      <c r="AB6">
        <v>4.796723453439862E-2</v>
      </c>
    </row>
    <row r="7" spans="1:28">
      <c r="A7" s="194" t="s">
        <v>430</v>
      </c>
      <c r="B7" s="194">
        <v>7169.0380945924999</v>
      </c>
      <c r="C7" s="194">
        <v>9.9816433866541594</v>
      </c>
      <c r="D7" s="194">
        <v>19161.428087913799</v>
      </c>
      <c r="E7" s="194">
        <v>305065.63961184898</v>
      </c>
      <c r="F7" s="194">
        <v>0</v>
      </c>
      <c r="G7">
        <f t="shared" si="5"/>
        <v>331406.08743774192</v>
      </c>
      <c r="K7" s="194" t="s">
        <v>430</v>
      </c>
      <c r="L7" s="194">
        <f t="shared" ref="L7:L8" si="14">B7/$G7</f>
        <v>2.1632185908290771E-2</v>
      </c>
      <c r="M7" s="194">
        <f t="shared" ref="M7:M8" si="15">C7/$G7</f>
        <v>3.0119070726271178E-5</v>
      </c>
      <c r="N7" s="194">
        <f t="shared" ref="N7:N8" si="16">D7/$G7</f>
        <v>5.7818576104198667E-2</v>
      </c>
      <c r="O7" s="194">
        <f t="shared" ref="O7:O8" si="17">E7/$G7</f>
        <v>0.92051911891678428</v>
      </c>
      <c r="P7" s="194">
        <f t="shared" ref="P7:P8" si="18">F7/$G7</f>
        <v>0</v>
      </c>
      <c r="Q7">
        <f t="shared" si="7"/>
        <v>1</v>
      </c>
      <c r="S7" s="194" t="s">
        <v>430</v>
      </c>
      <c r="T7" s="194">
        <f t="shared" si="8"/>
        <v>3.0773420220003289E-3</v>
      </c>
      <c r="U7" s="197">
        <f t="shared" si="1"/>
        <v>7.5380672395597642E-5</v>
      </c>
      <c r="V7" s="194">
        <f t="shared" si="2"/>
        <v>1.4089802202892486E-2</v>
      </c>
      <c r="W7" s="194">
        <f t="shared" si="3"/>
        <v>0.91581460234593759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1444.0110766026301</v>
      </c>
      <c r="C8" s="194">
        <v>37.708430571804598</v>
      </c>
      <c r="D8" s="194">
        <v>95158.333619436293</v>
      </c>
      <c r="E8" s="194">
        <v>0</v>
      </c>
      <c r="F8" s="194">
        <v>55390034.555715904</v>
      </c>
      <c r="G8">
        <f t="shared" si="5"/>
        <v>55486674.608842514</v>
      </c>
      <c r="K8" s="194" t="s">
        <v>431</v>
      </c>
      <c r="L8" s="194">
        <f t="shared" si="14"/>
        <v>2.6024465996246751E-5</v>
      </c>
      <c r="M8" s="194">
        <f t="shared" si="15"/>
        <v>6.7959435013240593E-7</v>
      </c>
      <c r="N8" s="194">
        <f t="shared" si="16"/>
        <v>1.7149763306282477E-3</v>
      </c>
      <c r="O8" s="194">
        <f t="shared" si="17"/>
        <v>0</v>
      </c>
      <c r="P8" s="194">
        <f t="shared" si="18"/>
        <v>0.99825831960902534</v>
      </c>
      <c r="Q8">
        <f t="shared" si="7"/>
        <v>1</v>
      </c>
      <c r="S8" s="194" t="s">
        <v>431</v>
      </c>
      <c r="T8" s="194">
        <f t="shared" si="8"/>
        <v>6.19848284753158E-4</v>
      </c>
      <c r="U8" s="197">
        <f t="shared" si="1"/>
        <v>2.8477142905003553E-4</v>
      </c>
      <c r="V8" s="194">
        <f t="shared" si="2"/>
        <v>6.9971929675763905E-2</v>
      </c>
      <c r="W8" s="194">
        <f t="shared" si="3"/>
        <v>0</v>
      </c>
      <c r="X8" s="194">
        <f t="shared" si="4"/>
        <v>0.99901743942995169</v>
      </c>
      <c r="AB8">
        <v>2.8477142905003597E-4</v>
      </c>
    </row>
    <row r="9" spans="1:28">
      <c r="A9" s="194" t="s">
        <v>458</v>
      </c>
      <c r="B9">
        <f>SUM(B4:B8)</f>
        <v>2329620.1862971648</v>
      </c>
      <c r="C9">
        <f t="shared" ref="C9:F9" si="19">SUM(C4:C8)</f>
        <v>132416.4811673543</v>
      </c>
      <c r="D9">
        <f t="shared" si="19"/>
        <v>1359950.1122861868</v>
      </c>
      <c r="E9">
        <f t="shared" si="19"/>
        <v>333108.51217091014</v>
      </c>
      <c r="F9">
        <f t="shared" si="19"/>
        <v>55444512.147177286</v>
      </c>
      <c r="G9">
        <f>SUM(G4:G8)</f>
        <v>59599607.439098902</v>
      </c>
      <c r="H9" t="b">
        <f>SUM(B9:F9)=G9</f>
        <v>1</v>
      </c>
      <c r="K9" s="194"/>
      <c r="S9" s="194" t="s">
        <v>458</v>
      </c>
      <c r="T9">
        <f>SUM(T4:T8)</f>
        <v>0.99999999999999989</v>
      </c>
      <c r="U9" s="34">
        <f t="shared" ref="U9" si="20">SUM(U4:U8)</f>
        <v>1.0000000000000002</v>
      </c>
      <c r="V9">
        <f t="shared" ref="V9" si="21">SUM(V4:V8)</f>
        <v>1</v>
      </c>
      <c r="W9">
        <f t="shared" ref="W9" si="22">SUM(W4:W8)</f>
        <v>0.99999999999999989</v>
      </c>
      <c r="X9">
        <f t="shared" ref="X9" si="23">SUM(X4:X8)</f>
        <v>1</v>
      </c>
      <c r="AB9">
        <v>1.0000000000000002</v>
      </c>
    </row>
    <row r="11" spans="1:28" ht="30">
      <c r="A11" s="196"/>
      <c r="B11">
        <f t="shared" ref="B11:E11" si="24">B5/$G$5</f>
        <v>0.10959629158521016</v>
      </c>
      <c r="C11">
        <f t="shared" si="24"/>
        <v>0.85223537848197517</v>
      </c>
      <c r="D11">
        <f t="shared" si="24"/>
        <v>3.7775634075756036E-2</v>
      </c>
      <c r="E11">
        <f t="shared" si="24"/>
        <v>1.0244239749357578E-4</v>
      </c>
      <c r="F11">
        <f>F5/$G$5</f>
        <v>2.9025345956513158E-4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461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461</v>
      </c>
    </row>
    <row r="12" spans="1:28">
      <c r="K12" s="200" t="s">
        <v>428</v>
      </c>
      <c r="L12" s="200">
        <f>L5</f>
        <v>0.10959629158521016</v>
      </c>
      <c r="M12" s="200">
        <f t="shared" ref="M12:Q12" si="25">M5</f>
        <v>0.85223537848197517</v>
      </c>
      <c r="N12" s="200">
        <f t="shared" si="25"/>
        <v>3.7775634075756036E-2</v>
      </c>
      <c r="O12" s="200">
        <f t="shared" si="25"/>
        <v>1.0244239749357578E-4</v>
      </c>
      <c r="P12" s="200">
        <f t="shared" si="25"/>
        <v>2.9025345956513158E-4</v>
      </c>
      <c r="Q12" s="200">
        <f t="shared" si="25"/>
        <v>1</v>
      </c>
      <c r="S12" s="199" t="s">
        <v>428</v>
      </c>
      <c r="T12" s="199">
        <f>U4</f>
        <v>0.11553344389165258</v>
      </c>
      <c r="U12" s="199">
        <f>U5</f>
        <v>0.83613916947250322</v>
      </c>
      <c r="V12" s="199">
        <f>U6</f>
        <v>4.7967234534398606E-2</v>
      </c>
      <c r="W12" s="199">
        <f>U7</f>
        <v>7.5380672395597642E-5</v>
      </c>
      <c r="X12" s="199">
        <f>U8</f>
        <v>2.8477142905003553E-4</v>
      </c>
      <c r="Y12" s="199">
        <f>U9</f>
        <v>1.0000000000000002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G15" sqref="G15"/>
    </sheetView>
  </sheetViews>
  <sheetFormatPr defaultRowHeight="17"/>
  <cols>
    <col min="1" max="1" width="38" style="427" bestFit="1" customWidth="1"/>
    <col min="2" max="9" width="8.6640625" style="427"/>
    <col min="10" max="10" width="40.5" style="427" bestFit="1" customWidth="1"/>
    <col min="11" max="16384" width="8.6640625" style="427"/>
  </cols>
  <sheetData>
    <row r="1" spans="1:16" s="426" customFormat="1" ht="23">
      <c r="A1" s="425" t="s">
        <v>868</v>
      </c>
    </row>
    <row r="2" spans="1:16">
      <c r="J2" s="427" t="s">
        <v>869</v>
      </c>
      <c r="K2" s="427" t="s">
        <v>870</v>
      </c>
    </row>
    <row r="3" spans="1:16">
      <c r="B3" s="427" t="s">
        <v>871</v>
      </c>
      <c r="C3" s="427" t="s">
        <v>872</v>
      </c>
      <c r="D3" s="427" t="s">
        <v>873</v>
      </c>
      <c r="E3" s="427" t="s">
        <v>874</v>
      </c>
      <c r="F3" s="427" t="s">
        <v>875</v>
      </c>
      <c r="G3" s="427" t="s">
        <v>876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877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878</v>
      </c>
    </row>
    <row r="11" spans="1:16">
      <c r="J11" s="427" t="s">
        <v>879</v>
      </c>
    </row>
    <row r="12" spans="1:16">
      <c r="A12" s="429" t="s">
        <v>880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881</v>
      </c>
      <c r="L12" s="427" t="s">
        <v>882</v>
      </c>
      <c r="M12" s="427" t="s">
        <v>873</v>
      </c>
      <c r="N12" s="427" t="s">
        <v>874</v>
      </c>
      <c r="O12" s="427" t="s">
        <v>883</v>
      </c>
      <c r="P12" s="427" t="s">
        <v>876</v>
      </c>
    </row>
    <row r="13" spans="1:16">
      <c r="A13" s="430" t="s">
        <v>884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885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886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887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888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889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890</v>
      </c>
    </row>
    <row r="22" spans="1:16">
      <c r="B22" s="427" t="s">
        <v>881</v>
      </c>
      <c r="C22" s="427" t="s">
        <v>872</v>
      </c>
      <c r="D22" s="427" t="s">
        <v>891</v>
      </c>
      <c r="E22" s="427" t="s">
        <v>874</v>
      </c>
      <c r="F22" s="427" t="s">
        <v>875</v>
      </c>
      <c r="G22" s="427" t="s">
        <v>876</v>
      </c>
    </row>
    <row r="23" spans="1:16">
      <c r="A23" s="427" t="s">
        <v>892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893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894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895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896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897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51" t="s">
        <v>177</v>
      </c>
      <c r="B4" s="571" t="s">
        <v>155</v>
      </c>
      <c r="C4" s="573"/>
      <c r="D4" s="573"/>
      <c r="E4" s="573"/>
      <c r="F4" s="573"/>
      <c r="G4" s="573"/>
      <c r="H4" s="573"/>
      <c r="I4" s="573"/>
      <c r="L4" s="651" t="s">
        <v>39</v>
      </c>
      <c r="M4" s="571" t="s">
        <v>179</v>
      </c>
      <c r="N4" s="573"/>
      <c r="O4" s="573"/>
      <c r="P4" s="573"/>
      <c r="Q4" s="573"/>
      <c r="R4" s="573"/>
      <c r="S4" s="573"/>
      <c r="T4" s="573"/>
      <c r="AB4" s="543" t="s">
        <v>39</v>
      </c>
      <c r="AC4" s="544"/>
      <c r="AD4" s="547" t="s">
        <v>163</v>
      </c>
      <c r="AE4" s="548"/>
    </row>
    <row r="5" spans="1:31" ht="17.5" thickBot="1">
      <c r="A5" s="652"/>
      <c r="B5" s="562" t="s">
        <v>165</v>
      </c>
      <c r="C5" s="563"/>
      <c r="D5" s="563"/>
      <c r="E5" s="563"/>
      <c r="F5" s="563"/>
      <c r="G5" s="564"/>
      <c r="H5" s="565" t="s">
        <v>166</v>
      </c>
      <c r="I5" s="566"/>
      <c r="L5" s="652"/>
      <c r="M5" s="562" t="s">
        <v>165</v>
      </c>
      <c r="N5" s="563"/>
      <c r="O5" s="563"/>
      <c r="P5" s="563"/>
      <c r="Q5" s="563"/>
      <c r="R5" s="564"/>
      <c r="S5" s="565" t="s">
        <v>166</v>
      </c>
      <c r="T5" s="566"/>
      <c r="AB5" s="545"/>
      <c r="AC5" s="546"/>
      <c r="AD5" s="36" t="s">
        <v>156</v>
      </c>
      <c r="AE5" s="37" t="s">
        <v>157</v>
      </c>
    </row>
    <row r="6" spans="1:31" ht="17.5" thickTop="1">
      <c r="A6" s="652"/>
      <c r="B6" s="562" t="s">
        <v>44</v>
      </c>
      <c r="C6" s="564"/>
      <c r="D6" s="562" t="s">
        <v>45</v>
      </c>
      <c r="E6" s="564"/>
      <c r="F6" s="562" t="s">
        <v>46</v>
      </c>
      <c r="G6" s="564"/>
      <c r="H6" s="567"/>
      <c r="I6" s="568"/>
      <c r="L6" s="652"/>
      <c r="M6" s="562" t="s">
        <v>44</v>
      </c>
      <c r="N6" s="564"/>
      <c r="O6" s="562" t="s">
        <v>45</v>
      </c>
      <c r="P6" s="564"/>
      <c r="Q6" s="562" t="s">
        <v>46</v>
      </c>
      <c r="R6" s="564"/>
      <c r="S6" s="567"/>
      <c r="T6" s="568"/>
      <c r="AB6" s="549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53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53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36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35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36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35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36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35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36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35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36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35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36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35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36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35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37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44" t="s">
        <v>39</v>
      </c>
      <c r="B26" s="547" t="s">
        <v>155</v>
      </c>
      <c r="C26" s="548"/>
      <c r="D26" s="548"/>
      <c r="E26" s="548"/>
      <c r="F26" s="548"/>
      <c r="G26" s="548"/>
      <c r="H26" s="548"/>
      <c r="I26" s="548"/>
      <c r="J26" s="548"/>
      <c r="K26" s="548"/>
      <c r="L26" s="548"/>
      <c r="N26" s="544" t="s">
        <v>39</v>
      </c>
      <c r="O26" s="547" t="s">
        <v>179</v>
      </c>
      <c r="P26" s="548"/>
      <c r="Q26" s="548"/>
      <c r="R26" s="548"/>
      <c r="S26" s="548"/>
      <c r="T26" s="548"/>
      <c r="U26" s="548"/>
      <c r="V26" s="548"/>
      <c r="W26" s="548"/>
      <c r="X26" s="548"/>
      <c r="Y26" s="548"/>
      <c r="AA26" s="544" t="s">
        <v>39</v>
      </c>
      <c r="AB26" s="547" t="s">
        <v>183</v>
      </c>
      <c r="AC26" s="548"/>
      <c r="AD26" s="548"/>
      <c r="AE26" s="548"/>
      <c r="AF26" s="548"/>
      <c r="AG26" s="548"/>
      <c r="AH26" s="548"/>
      <c r="AI26" s="548"/>
      <c r="AJ26" s="548"/>
      <c r="AK26" s="548"/>
      <c r="AL26" s="548"/>
      <c r="AN26" s="544" t="s">
        <v>39</v>
      </c>
      <c r="AO26" s="547" t="s">
        <v>184</v>
      </c>
      <c r="AP26" s="548"/>
      <c r="AQ26" s="548"/>
      <c r="AR26" s="548"/>
      <c r="AS26" s="548"/>
      <c r="AT26" s="548"/>
      <c r="AU26" s="548"/>
      <c r="AV26" s="548"/>
      <c r="AW26" s="548"/>
      <c r="AX26" s="548"/>
      <c r="AY26" s="548"/>
      <c r="BA26" s="544" t="s">
        <v>39</v>
      </c>
      <c r="BB26" s="547" t="s">
        <v>12</v>
      </c>
      <c r="BC26" s="548"/>
      <c r="BD26" s="548"/>
      <c r="BE26" s="548"/>
      <c r="BF26" s="548"/>
      <c r="BG26" s="548"/>
      <c r="BH26" s="548"/>
      <c r="BI26" s="548"/>
      <c r="BJ26" s="548"/>
      <c r="BK26" s="548"/>
      <c r="BL26" s="548"/>
    </row>
    <row r="27" spans="1:64">
      <c r="A27" s="641"/>
      <c r="B27" s="550" t="s">
        <v>156</v>
      </c>
      <c r="C27" s="551"/>
      <c r="D27" s="550" t="s">
        <v>157</v>
      </c>
      <c r="E27" s="551"/>
      <c r="F27" s="550" t="s">
        <v>158</v>
      </c>
      <c r="G27" s="551"/>
      <c r="H27" s="550" t="s">
        <v>159</v>
      </c>
      <c r="I27" s="551"/>
      <c r="J27" s="550" t="s">
        <v>160</v>
      </c>
      <c r="K27" s="552"/>
      <c r="L27" s="552"/>
      <c r="N27" s="641"/>
      <c r="O27" s="550" t="s">
        <v>156</v>
      </c>
      <c r="P27" s="551"/>
      <c r="Q27" s="550" t="s">
        <v>157</v>
      </c>
      <c r="R27" s="551"/>
      <c r="S27" s="550" t="s">
        <v>158</v>
      </c>
      <c r="T27" s="551"/>
      <c r="U27" s="550" t="s">
        <v>159</v>
      </c>
      <c r="V27" s="551"/>
      <c r="W27" s="550" t="s">
        <v>160</v>
      </c>
      <c r="X27" s="552"/>
      <c r="Y27" s="552"/>
      <c r="AA27" s="641"/>
      <c r="AB27" s="550" t="s">
        <v>156</v>
      </c>
      <c r="AC27" s="551"/>
      <c r="AD27" s="550" t="s">
        <v>157</v>
      </c>
      <c r="AE27" s="551"/>
      <c r="AF27" s="550" t="s">
        <v>158</v>
      </c>
      <c r="AG27" s="551"/>
      <c r="AH27" s="550" t="s">
        <v>159</v>
      </c>
      <c r="AI27" s="551"/>
      <c r="AJ27" s="550" t="s">
        <v>160</v>
      </c>
      <c r="AK27" s="552"/>
      <c r="AL27" s="552"/>
      <c r="AN27" s="641"/>
      <c r="AO27" s="550" t="s">
        <v>156</v>
      </c>
      <c r="AP27" s="551"/>
      <c r="AQ27" s="550" t="s">
        <v>157</v>
      </c>
      <c r="AR27" s="551"/>
      <c r="AS27" s="550" t="s">
        <v>158</v>
      </c>
      <c r="AT27" s="551"/>
      <c r="AU27" s="550" t="s">
        <v>159</v>
      </c>
      <c r="AV27" s="551"/>
      <c r="AW27" s="550" t="s">
        <v>160</v>
      </c>
      <c r="AX27" s="552"/>
      <c r="AY27" s="552"/>
      <c r="BA27" s="641"/>
      <c r="BB27" s="550" t="s">
        <v>156</v>
      </c>
      <c r="BC27" s="551"/>
      <c r="BD27" s="550" t="s">
        <v>157</v>
      </c>
      <c r="BE27" s="551"/>
      <c r="BF27" s="550" t="s">
        <v>158</v>
      </c>
      <c r="BG27" s="551"/>
      <c r="BH27" s="550" t="s">
        <v>159</v>
      </c>
      <c r="BI27" s="551"/>
      <c r="BJ27" s="550" t="s">
        <v>160</v>
      </c>
      <c r="BK27" s="552"/>
      <c r="BL27" s="552"/>
    </row>
    <row r="28" spans="1:64" ht="17.5" thickBot="1">
      <c r="A28" s="546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46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46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46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46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44" t="s">
        <v>39</v>
      </c>
      <c r="O48" s="58" t="s">
        <v>181</v>
      </c>
      <c r="P48" s="59"/>
      <c r="Q48" s="59"/>
      <c r="R48" s="59"/>
      <c r="S48" s="59"/>
      <c r="T48" s="59"/>
      <c r="U48" s="62"/>
      <c r="AA48" s="544" t="s">
        <v>175</v>
      </c>
      <c r="AB48" s="638" t="s">
        <v>181</v>
      </c>
      <c r="AC48" s="639"/>
      <c r="AD48" s="639"/>
      <c r="AE48" s="639"/>
      <c r="AF48" s="639"/>
      <c r="AG48" s="639"/>
      <c r="AH48" s="640"/>
      <c r="AN48" s="544" t="s">
        <v>177</v>
      </c>
      <c r="AO48" s="638" t="s">
        <v>181</v>
      </c>
      <c r="AP48" s="639"/>
      <c r="AQ48" s="639"/>
      <c r="AR48" s="639"/>
      <c r="AS48" s="639"/>
      <c r="AT48" s="639"/>
      <c r="AU48" s="640"/>
      <c r="BA48" s="544" t="s">
        <v>39</v>
      </c>
      <c r="BB48" s="638" t="s">
        <v>181</v>
      </c>
      <c r="BC48" s="639"/>
      <c r="BD48" s="639"/>
      <c r="BE48" s="639"/>
      <c r="BF48" s="639"/>
      <c r="BG48" s="639"/>
      <c r="BH48" s="640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0" t="s">
        <v>156</v>
      </c>
      <c r="AC49" s="551"/>
      <c r="AD49" s="550" t="s">
        <v>174</v>
      </c>
      <c r="AE49" s="551"/>
      <c r="AF49" s="550" t="s">
        <v>160</v>
      </c>
      <c r="AG49" s="552"/>
      <c r="AH49" s="551"/>
      <c r="AN49" s="641"/>
      <c r="AO49" s="550" t="s">
        <v>156</v>
      </c>
      <c r="AP49" s="551"/>
      <c r="AQ49" s="550" t="s">
        <v>174</v>
      </c>
      <c r="AR49" s="551"/>
      <c r="AS49" s="550" t="s">
        <v>160</v>
      </c>
      <c r="AT49" s="552"/>
      <c r="AU49" s="551"/>
      <c r="BA49" s="641"/>
      <c r="BB49" s="550" t="s">
        <v>156</v>
      </c>
      <c r="BC49" s="551"/>
      <c r="BD49" s="550" t="s">
        <v>174</v>
      </c>
      <c r="BE49" s="551"/>
      <c r="BF49" s="550" t="s">
        <v>160</v>
      </c>
      <c r="BG49" s="552"/>
      <c r="BH49" s="551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46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46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46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46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A4:A7"/>
    <mergeCell ref="B4:I4"/>
    <mergeCell ref="B5:G5"/>
    <mergeCell ref="H5:I6"/>
    <mergeCell ref="B6:C6"/>
    <mergeCell ref="D6:E6"/>
    <mergeCell ref="F6:G6"/>
    <mergeCell ref="L4:L7"/>
    <mergeCell ref="M4:T4"/>
    <mergeCell ref="M5:R5"/>
    <mergeCell ref="S5:T6"/>
    <mergeCell ref="M6:N6"/>
    <mergeCell ref="O6:P6"/>
    <mergeCell ref="Q6:R6"/>
    <mergeCell ref="AB12:AB13"/>
    <mergeCell ref="A26:A28"/>
    <mergeCell ref="B26:L26"/>
    <mergeCell ref="B27:C27"/>
    <mergeCell ref="D27:E27"/>
    <mergeCell ref="F27:G27"/>
    <mergeCell ref="H27:I27"/>
    <mergeCell ref="J27:L27"/>
    <mergeCell ref="AB4:AC5"/>
    <mergeCell ref="AD4:AE4"/>
    <mergeCell ref="AB6:AB7"/>
    <mergeCell ref="AB8:AB9"/>
    <mergeCell ref="AB10:AB11"/>
    <mergeCell ref="A48:A50"/>
    <mergeCell ref="B48:H48"/>
    <mergeCell ref="B49:C49"/>
    <mergeCell ref="D49:E49"/>
    <mergeCell ref="F49:H49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BA26:BA28"/>
    <mergeCell ref="BB26:BL26"/>
    <mergeCell ref="BB27:BC27"/>
    <mergeCell ref="BD27:BE27"/>
    <mergeCell ref="BF27:BG27"/>
    <mergeCell ref="BH27:BI27"/>
    <mergeCell ref="BJ27:BL27"/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251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347</v>
      </c>
      <c r="AG7" s="577"/>
      <c r="AH7" s="1" t="s">
        <v>340</v>
      </c>
      <c r="AI7" s="615" t="s">
        <v>348</v>
      </c>
      <c r="AJ7" s="616"/>
      <c r="AK7" s="616"/>
      <c r="AL7" s="616"/>
      <c r="AM7" s="616"/>
      <c r="AN7" s="617"/>
    </row>
    <row r="8" spans="1:40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</row>
    <row r="9" spans="1:40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349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350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351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352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353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98" t="s">
        <v>354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98" t="s">
        <v>24</v>
      </c>
      <c r="B38" s="59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98" t="s">
        <v>144</v>
      </c>
      <c r="L38" s="59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98" t="s">
        <v>25</v>
      </c>
      <c r="B39" s="59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98" t="s">
        <v>145</v>
      </c>
      <c r="L39" s="59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0" t="s">
        <v>26</v>
      </c>
      <c r="B40" s="601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0" t="s">
        <v>26</v>
      </c>
      <c r="L40" s="601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594" t="s">
        <v>268</v>
      </c>
      <c r="C43" s="594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594" t="s">
        <v>271</v>
      </c>
      <c r="M43" s="594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575" t="s">
        <v>135</v>
      </c>
      <c r="C44" s="575"/>
      <c r="D44" s="98"/>
      <c r="E44" s="581" t="s">
        <v>273</v>
      </c>
      <c r="F44" s="582"/>
      <c r="G44" s="582"/>
      <c r="H44" s="582"/>
      <c r="I44" s="583"/>
      <c r="J44" s="98"/>
      <c r="L44" s="575" t="s">
        <v>135</v>
      </c>
      <c r="M44" s="575"/>
      <c r="N44" s="98"/>
      <c r="O44" s="581" t="s">
        <v>273</v>
      </c>
      <c r="P44" s="582"/>
      <c r="Q44" s="582"/>
      <c r="R44" s="583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575"/>
      <c r="C45" s="575"/>
      <c r="D45" s="98"/>
      <c r="E45" s="584"/>
      <c r="F45" s="585"/>
      <c r="G45" s="585"/>
      <c r="H45" s="585"/>
      <c r="I45" s="586"/>
      <c r="J45" s="98"/>
      <c r="L45" s="575"/>
      <c r="M45" s="575"/>
      <c r="N45" s="98"/>
      <c r="O45" s="584"/>
      <c r="P45" s="585"/>
      <c r="Q45" s="585"/>
      <c r="R45" s="586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575" t="s">
        <v>136</v>
      </c>
      <c r="C46" s="575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575" t="s">
        <v>136</v>
      </c>
      <c r="M46" s="575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575"/>
      <c r="C47" s="575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575"/>
      <c r="M47" s="575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575" t="s">
        <v>137</v>
      </c>
      <c r="C48" s="575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575" t="s">
        <v>137</v>
      </c>
      <c r="M48" s="575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575"/>
      <c r="C49" s="575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575"/>
      <c r="M49" s="575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575" t="s">
        <v>139</v>
      </c>
      <c r="C50" s="575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575" t="s">
        <v>139</v>
      </c>
      <c r="M50" s="575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575"/>
      <c r="C51" s="575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575"/>
      <c r="M51" s="575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575" t="s">
        <v>43</v>
      </c>
      <c r="C52" s="575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575" t="s">
        <v>43</v>
      </c>
      <c r="M52" s="575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575"/>
      <c r="C53" s="575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575"/>
      <c r="M53" s="575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575" t="s">
        <v>141</v>
      </c>
      <c r="C54" s="575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575" t="s">
        <v>141</v>
      </c>
      <c r="M54" s="575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575"/>
      <c r="C55" s="575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575"/>
      <c r="M55" s="575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575" t="s">
        <v>269</v>
      </c>
      <c r="C56" s="575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575" t="s">
        <v>269</v>
      </c>
      <c r="M56" s="575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575"/>
      <c r="C57" s="575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575"/>
      <c r="M57" s="575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575"/>
      <c r="C58" s="575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575"/>
      <c r="M58" s="575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575"/>
      <c r="C59" s="575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575"/>
      <c r="M59" s="575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575"/>
      <c r="C60" s="575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575"/>
      <c r="M60" s="575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575"/>
      <c r="C61" s="575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575"/>
      <c r="M61" s="575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575" t="s">
        <v>144</v>
      </c>
      <c r="C62" s="575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575" t="s">
        <v>144</v>
      </c>
      <c r="M62" s="575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575"/>
      <c r="C63" s="575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575"/>
      <c r="M63" s="575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575" t="s">
        <v>270</v>
      </c>
      <c r="C64" s="575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575" t="s">
        <v>270</v>
      </c>
      <c r="M64" s="575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575"/>
      <c r="C65" s="575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575"/>
      <c r="M65" s="575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580" t="s">
        <v>27</v>
      </c>
      <c r="D72" s="580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580" t="s">
        <v>27</v>
      </c>
      <c r="N72" s="580"/>
      <c r="O72" s="160" t="s">
        <v>261</v>
      </c>
      <c r="P72" s="160" t="s">
        <v>262</v>
      </c>
      <c r="Q72" s="160" t="s">
        <v>358</v>
      </c>
    </row>
    <row r="73" spans="2:27" ht="16.5" customHeight="1">
      <c r="C73" s="574" t="s">
        <v>135</v>
      </c>
      <c r="D73" s="574"/>
      <c r="E73" s="161"/>
      <c r="F73" s="161"/>
      <c r="G73" s="161"/>
      <c r="I73" s="98"/>
      <c r="J73" s="98"/>
      <c r="M73" s="574" t="s">
        <v>135</v>
      </c>
      <c r="N73" s="574"/>
      <c r="O73" s="161"/>
      <c r="P73" s="161"/>
      <c r="Q73" s="161"/>
    </row>
    <row r="74" spans="2:27">
      <c r="C74" s="574" t="s">
        <v>136</v>
      </c>
      <c r="D74" s="574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574" t="s">
        <v>136</v>
      </c>
      <c r="N74" s="574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574" t="s">
        <v>137</v>
      </c>
      <c r="D75" s="574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574" t="s">
        <v>137</v>
      </c>
      <c r="N75" s="574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574" t="s">
        <v>139</v>
      </c>
      <c r="D76" s="574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574" t="s">
        <v>139</v>
      </c>
      <c r="N76" s="574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574" t="s">
        <v>43</v>
      </c>
      <c r="D77" s="574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574" t="s">
        <v>43</v>
      </c>
      <c r="N77" s="574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574" t="s">
        <v>141</v>
      </c>
      <c r="D78" s="574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574" t="s">
        <v>141</v>
      </c>
      <c r="N78" s="574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574" t="s">
        <v>144</v>
      </c>
      <c r="D83" s="574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574" t="s">
        <v>144</v>
      </c>
      <c r="N83" s="574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574" t="s">
        <v>145</v>
      </c>
      <c r="D84" s="574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574" t="s">
        <v>145</v>
      </c>
      <c r="N84" s="574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574" t="s">
        <v>26</v>
      </c>
      <c r="D85" s="574"/>
      <c r="E85" s="161"/>
      <c r="F85" s="161"/>
      <c r="G85" s="161"/>
      <c r="I85" s="98"/>
      <c r="J85" s="98"/>
      <c r="M85" s="574" t="s">
        <v>26</v>
      </c>
      <c r="N85" s="574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595" t="s">
        <v>49</v>
      </c>
      <c r="L89" s="587" t="s">
        <v>50</v>
      </c>
      <c r="M89" s="597"/>
      <c r="N89" s="587" t="s">
        <v>51</v>
      </c>
      <c r="O89" s="597"/>
      <c r="P89" s="587" t="s">
        <v>52</v>
      </c>
      <c r="Q89" s="597"/>
      <c r="R89" s="587" t="s">
        <v>53</v>
      </c>
      <c r="S89" s="588"/>
      <c r="T89" s="589"/>
    </row>
    <row r="90" spans="3:40" ht="17.5" thickBot="1">
      <c r="K90" s="596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43" t="s">
        <v>39</v>
      </c>
      <c r="C6" s="544"/>
      <c r="D6" s="547" t="s">
        <v>163</v>
      </c>
      <c r="E6" s="548"/>
      <c r="G6" s="32" t="s">
        <v>189</v>
      </c>
    </row>
    <row r="7" spans="1:8" ht="17.5" thickBot="1">
      <c r="B7" s="545"/>
      <c r="C7" s="546"/>
      <c r="D7" s="36" t="s">
        <v>156</v>
      </c>
      <c r="E7" s="37" t="s">
        <v>157</v>
      </c>
      <c r="H7" t="s">
        <v>191</v>
      </c>
    </row>
    <row r="8" spans="1:8" ht="17.5" thickTop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36"/>
      <c r="C9" s="46" t="s">
        <v>166</v>
      </c>
      <c r="D9" s="46">
        <v>1.59</v>
      </c>
      <c r="E9" s="47">
        <v>1.7</v>
      </c>
    </row>
    <row r="10" spans="1:8">
      <c r="B10" s="535" t="s">
        <v>13</v>
      </c>
      <c r="C10" s="46" t="s">
        <v>9</v>
      </c>
      <c r="D10" s="46">
        <v>1.38</v>
      </c>
      <c r="E10" s="47">
        <v>1.48</v>
      </c>
    </row>
    <row r="11" spans="1:8">
      <c r="B11" s="536"/>
      <c r="C11" s="46" t="s">
        <v>10</v>
      </c>
      <c r="D11" s="46">
        <v>1.6</v>
      </c>
      <c r="E11" s="47">
        <v>1.56</v>
      </c>
    </row>
    <row r="12" spans="1:8">
      <c r="B12" s="535" t="s">
        <v>167</v>
      </c>
      <c r="C12" s="46" t="s">
        <v>9</v>
      </c>
      <c r="D12" s="46">
        <v>1.25</v>
      </c>
      <c r="E12" s="47">
        <v>1.25</v>
      </c>
    </row>
    <row r="13" spans="1:8">
      <c r="B13" s="536"/>
      <c r="C13" s="46" t="s">
        <v>10</v>
      </c>
      <c r="D13" s="46">
        <v>1.47</v>
      </c>
      <c r="E13" s="47">
        <v>1.73</v>
      </c>
    </row>
    <row r="14" spans="1:8">
      <c r="B14" s="535" t="s">
        <v>168</v>
      </c>
      <c r="C14" s="46" t="s">
        <v>9</v>
      </c>
      <c r="D14" s="46">
        <v>1.35</v>
      </c>
      <c r="E14" s="47">
        <v>1.4</v>
      </c>
    </row>
    <row r="15" spans="1:8">
      <c r="B15" s="536"/>
      <c r="C15" s="46" t="s">
        <v>10</v>
      </c>
      <c r="D15" s="46">
        <v>1.6</v>
      </c>
      <c r="E15" s="47">
        <v>1.73</v>
      </c>
    </row>
    <row r="16" spans="1:8">
      <c r="B16" s="535" t="s">
        <v>47</v>
      </c>
      <c r="C16" s="46" t="s">
        <v>9</v>
      </c>
      <c r="D16" s="46">
        <v>1.33</v>
      </c>
      <c r="E16" s="47">
        <v>1.55</v>
      </c>
    </row>
    <row r="17" spans="1:29">
      <c r="B17" s="536"/>
      <c r="C17" s="46" t="s">
        <v>10</v>
      </c>
      <c r="D17" s="46">
        <v>1.43</v>
      </c>
      <c r="E17" s="47">
        <v>1.54</v>
      </c>
    </row>
    <row r="18" spans="1:29">
      <c r="B18" s="535" t="s">
        <v>169</v>
      </c>
      <c r="C18" s="46" t="s">
        <v>9</v>
      </c>
      <c r="D18" s="46">
        <v>1.33</v>
      </c>
      <c r="E18" s="47">
        <v>1.55</v>
      </c>
    </row>
    <row r="19" spans="1:29">
      <c r="B19" s="536"/>
      <c r="C19" s="46" t="s">
        <v>10</v>
      </c>
      <c r="D19" s="46">
        <v>1.43</v>
      </c>
      <c r="E19" s="47">
        <v>1.54</v>
      </c>
    </row>
    <row r="20" spans="1:29">
      <c r="B20" s="535" t="s">
        <v>170</v>
      </c>
      <c r="C20" s="46" t="s">
        <v>9</v>
      </c>
      <c r="D20" s="46">
        <v>1.33</v>
      </c>
      <c r="E20" s="47">
        <v>1.55</v>
      </c>
    </row>
    <row r="21" spans="1:29">
      <c r="B21" s="536"/>
      <c r="C21" s="46" t="s">
        <v>10</v>
      </c>
      <c r="D21" s="46">
        <v>1.43</v>
      </c>
      <c r="E21" s="47">
        <v>1.54</v>
      </c>
    </row>
    <row r="22" spans="1:29">
      <c r="B22" s="535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37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0" t="s">
        <v>156</v>
      </c>
      <c r="D27" s="551"/>
      <c r="E27" s="550" t="s">
        <v>157</v>
      </c>
      <c r="F27" s="551"/>
      <c r="G27" s="550" t="s">
        <v>158</v>
      </c>
      <c r="H27" s="551"/>
      <c r="I27" s="550" t="s">
        <v>159</v>
      </c>
      <c r="J27" s="551"/>
      <c r="K27" s="550" t="s">
        <v>160</v>
      </c>
      <c r="L27" s="552"/>
      <c r="M27" s="552"/>
      <c r="P27" s="654" t="s">
        <v>156</v>
      </c>
      <c r="Q27" s="654"/>
      <c r="R27" s="654" t="s">
        <v>174</v>
      </c>
      <c r="S27" s="654"/>
      <c r="T27" s="550" t="s">
        <v>158</v>
      </c>
      <c r="U27" s="551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0" t="s">
        <v>156</v>
      </c>
      <c r="D36" s="551"/>
      <c r="E36" s="550" t="s">
        <v>157</v>
      </c>
      <c r="F36" s="551"/>
      <c r="G36" s="550" t="s">
        <v>158</v>
      </c>
      <c r="H36" s="551"/>
      <c r="I36" s="550" t="s">
        <v>159</v>
      </c>
      <c r="J36" s="551"/>
      <c r="K36" s="550" t="s">
        <v>160</v>
      </c>
      <c r="L36" s="552"/>
      <c r="M36" s="552"/>
      <c r="P36" s="534" t="s">
        <v>156</v>
      </c>
      <c r="Q36" s="534"/>
      <c r="R36" s="534" t="s">
        <v>174</v>
      </c>
      <c r="S36" s="534"/>
      <c r="T36" s="550" t="s">
        <v>158</v>
      </c>
      <c r="U36" s="551"/>
      <c r="V36" s="534" t="s">
        <v>160</v>
      </c>
      <c r="W36" s="534"/>
      <c r="X36" s="534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47" t="s">
        <v>279</v>
      </c>
      <c r="AL41" s="447"/>
      <c r="AM41" s="447"/>
      <c r="AN41" s="44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C27:D27"/>
    <mergeCell ref="E27:F27"/>
    <mergeCell ref="G27:H27"/>
    <mergeCell ref="I27:J27"/>
    <mergeCell ref="K27:M27"/>
    <mergeCell ref="D6:E6"/>
    <mergeCell ref="B8:B9"/>
    <mergeCell ref="B10:B11"/>
    <mergeCell ref="B12:B13"/>
    <mergeCell ref="B14:B15"/>
    <mergeCell ref="B16:B17"/>
    <mergeCell ref="B18:B19"/>
    <mergeCell ref="B20:B21"/>
    <mergeCell ref="B22:B23"/>
    <mergeCell ref="B6:C7"/>
    <mergeCell ref="C36:D36"/>
    <mergeCell ref="E36:F36"/>
    <mergeCell ref="G36:H36"/>
    <mergeCell ref="I36:J36"/>
    <mergeCell ref="K36:M36"/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503" t="s">
        <v>311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523" t="s">
        <v>307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326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326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326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326</v>
      </c>
      <c r="AX19" s="519"/>
      <c r="AY19" s="519"/>
      <c r="AZ19" s="519"/>
    </row>
    <row r="20" spans="1:52">
      <c r="A20" s="508"/>
      <c r="B20" s="11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139" t="s">
        <v>314</v>
      </c>
      <c r="Q20" s="139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139" t="s">
        <v>314</v>
      </c>
      <c r="Y20" s="139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139" t="s">
        <v>314</v>
      </c>
      <c r="AL20" s="139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139" t="s">
        <v>314</v>
      </c>
      <c r="AT20" s="139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111" t="s">
        <v>290</v>
      </c>
      <c r="C21" s="11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139" t="s">
        <v>44</v>
      </c>
      <c r="Q21" s="139" t="s">
        <v>45</v>
      </c>
      <c r="R21" s="139" t="s">
        <v>46</v>
      </c>
      <c r="S21" s="519"/>
      <c r="T21" s="519"/>
      <c r="U21" s="519"/>
      <c r="V21" s="519"/>
      <c r="W21" s="519"/>
      <c r="X21" s="139" t="s">
        <v>44</v>
      </c>
      <c r="Y21" s="139" t="s">
        <v>45</v>
      </c>
      <c r="Z21" s="139" t="s">
        <v>46</v>
      </c>
      <c r="AA21" s="519"/>
      <c r="AB21" s="519"/>
      <c r="AC21" s="519"/>
      <c r="AD21" s="519"/>
      <c r="AE21" s="519"/>
      <c r="AJ21" s="527"/>
      <c r="AK21" s="139" t="s">
        <v>44</v>
      </c>
      <c r="AL21" s="139" t="s">
        <v>45</v>
      </c>
      <c r="AM21" s="139" t="s">
        <v>46</v>
      </c>
      <c r="AN21" s="519"/>
      <c r="AO21" s="519"/>
      <c r="AP21" s="519"/>
      <c r="AQ21" s="519"/>
      <c r="AR21" s="519"/>
      <c r="AS21" s="139" t="s">
        <v>44</v>
      </c>
      <c r="AT21" s="139" t="s">
        <v>45</v>
      </c>
      <c r="AU21" s="139" t="s">
        <v>46</v>
      </c>
      <c r="AV21" s="519"/>
      <c r="AW21" s="519"/>
      <c r="AX21" s="519"/>
      <c r="AY21" s="519"/>
      <c r="AZ21" s="519"/>
    </row>
    <row r="22" spans="1:52">
      <c r="A22" s="508"/>
      <c r="B22" s="111" t="s">
        <v>19</v>
      </c>
      <c r="C22" s="11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11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111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11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111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508"/>
      <c r="B33" s="111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508"/>
      <c r="B38" s="11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508"/>
      <c r="B39" s="111" t="s">
        <v>290</v>
      </c>
      <c r="C39" s="11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508"/>
      <c r="B40" s="111" t="s">
        <v>19</v>
      </c>
      <c r="C40" s="11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11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508"/>
      <c r="B41" s="112"/>
      <c r="C41" s="11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11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508"/>
      <c r="B42" s="112"/>
      <c r="C42" s="111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508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508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11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508"/>
      <c r="B49" s="11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11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508"/>
      <c r="B50" s="111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508"/>
      <c r="B51" s="111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5" t="s">
        <v>319</v>
      </c>
      <c r="G60" s="655"/>
      <c r="H60" s="655"/>
      <c r="I60" s="655"/>
      <c r="J60" s="655"/>
      <c r="K60" s="655"/>
      <c r="L60" s="655" t="s">
        <v>320</v>
      </c>
      <c r="M60" s="655"/>
      <c r="N60" s="655"/>
      <c r="O60" s="655"/>
      <c r="P60" s="655"/>
      <c r="Q60" s="655"/>
      <c r="R60" s="655" t="s">
        <v>321</v>
      </c>
      <c r="S60" s="655"/>
      <c r="T60" s="655"/>
      <c r="U60" s="655"/>
      <c r="V60" s="655"/>
      <c r="W60" s="655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484" t="s">
        <v>307</v>
      </c>
      <c r="B61" s="485"/>
      <c r="C61" s="485"/>
      <c r="D61" s="485"/>
      <c r="E61" s="486"/>
      <c r="F61" s="142" t="s">
        <v>165</v>
      </c>
      <c r="G61" s="143"/>
      <c r="H61" s="143"/>
      <c r="I61" s="485" t="s">
        <v>328</v>
      </c>
      <c r="J61" s="485" t="s">
        <v>329</v>
      </c>
      <c r="K61" s="485" t="s">
        <v>330</v>
      </c>
      <c r="L61" s="143"/>
      <c r="M61" s="143"/>
      <c r="N61" s="143"/>
      <c r="O61" s="485" t="s">
        <v>328</v>
      </c>
      <c r="P61" s="485" t="s">
        <v>329</v>
      </c>
      <c r="Q61" s="485" t="s">
        <v>330</v>
      </c>
      <c r="R61" s="143"/>
      <c r="S61" s="143"/>
      <c r="T61" s="144"/>
      <c r="U61" s="485" t="s">
        <v>328</v>
      </c>
      <c r="V61" s="485" t="s">
        <v>329</v>
      </c>
      <c r="W61" s="657" t="s">
        <v>330</v>
      </c>
      <c r="Z61" s="484" t="s">
        <v>307</v>
      </c>
      <c r="AA61" s="485"/>
      <c r="AB61" s="485"/>
      <c r="AC61" s="485"/>
      <c r="AD61" s="486"/>
      <c r="AJ61" s="484" t="s">
        <v>307</v>
      </c>
      <c r="AK61" s="485"/>
      <c r="AL61" s="485"/>
      <c r="AM61" s="485"/>
      <c r="AN61" s="486"/>
      <c r="AT61" s="163" t="s">
        <v>378</v>
      </c>
      <c r="AU61" t="s">
        <v>377</v>
      </c>
      <c r="AV61" s="75"/>
    </row>
    <row r="62" spans="1:48" ht="17.5" thickBot="1">
      <c r="A62" s="487"/>
      <c r="B62" s="488"/>
      <c r="C62" s="488"/>
      <c r="D62" s="488"/>
      <c r="E62" s="489"/>
      <c r="F62" s="148" t="s">
        <v>44</v>
      </c>
      <c r="G62" s="148" t="s">
        <v>45</v>
      </c>
      <c r="H62" s="148" t="s">
        <v>46</v>
      </c>
      <c r="I62" s="656"/>
      <c r="J62" s="656"/>
      <c r="K62" s="656"/>
      <c r="L62" s="148" t="s">
        <v>44</v>
      </c>
      <c r="M62" s="148" t="s">
        <v>45</v>
      </c>
      <c r="N62" s="148" t="s">
        <v>46</v>
      </c>
      <c r="O62" s="656"/>
      <c r="P62" s="656"/>
      <c r="Q62" s="656"/>
      <c r="R62" s="148" t="s">
        <v>44</v>
      </c>
      <c r="S62" s="148" t="s">
        <v>45</v>
      </c>
      <c r="T62" s="148" t="s">
        <v>46</v>
      </c>
      <c r="U62" s="656"/>
      <c r="V62" s="656"/>
      <c r="W62" s="658"/>
      <c r="Z62" s="487"/>
      <c r="AA62" s="488"/>
      <c r="AB62" s="488"/>
      <c r="AC62" s="488"/>
      <c r="AD62" s="489"/>
      <c r="AJ62" s="487"/>
      <c r="AK62" s="488"/>
      <c r="AL62" s="488"/>
      <c r="AM62" s="488"/>
      <c r="AN62" s="489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490" t="s">
        <v>324</v>
      </c>
      <c r="E63" s="491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490" t="s">
        <v>324</v>
      </c>
      <c r="AD63" s="491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490" t="s">
        <v>324</v>
      </c>
      <c r="AN63" s="491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494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494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494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495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495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495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490" t="s">
        <v>13</v>
      </c>
      <c r="D68" s="491"/>
      <c r="E68" s="491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490" t="s">
        <v>13</v>
      </c>
      <c r="AC68" s="491"/>
      <c r="AD68" s="491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490" t="s">
        <v>13</v>
      </c>
      <c r="AM68" s="491"/>
      <c r="AN68" s="491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490" t="s">
        <v>301</v>
      </c>
      <c r="D69" s="491"/>
      <c r="E69" s="491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490" t="s">
        <v>301</v>
      </c>
      <c r="AC69" s="491"/>
      <c r="AD69" s="491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490" t="s">
        <v>301</v>
      </c>
      <c r="AM69" s="491"/>
      <c r="AN69" s="491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490" t="s">
        <v>302</v>
      </c>
      <c r="D70" s="491"/>
      <c r="E70" s="491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490" t="s">
        <v>302</v>
      </c>
      <c r="AC70" s="491"/>
      <c r="AD70" s="491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490" t="s">
        <v>302</v>
      </c>
      <c r="AM70" s="491"/>
      <c r="AN70" s="491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490" t="s">
        <v>303</v>
      </c>
      <c r="D71" s="491"/>
      <c r="E71" s="491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490" t="s">
        <v>303</v>
      </c>
      <c r="AC71" s="491"/>
      <c r="AD71" s="491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490" t="s">
        <v>303</v>
      </c>
      <c r="AM71" s="491"/>
      <c r="AN71" s="491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490" t="s">
        <v>304</v>
      </c>
      <c r="D72" s="491"/>
      <c r="E72" s="491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490" t="s">
        <v>304</v>
      </c>
      <c r="AC72" s="491"/>
      <c r="AD72" s="491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490" t="s">
        <v>304</v>
      </c>
      <c r="AM72" s="491"/>
      <c r="AN72" s="491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490" t="s">
        <v>305</v>
      </c>
      <c r="D73" s="491"/>
      <c r="E73" s="491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490" t="s">
        <v>305</v>
      </c>
      <c r="AC73" s="491"/>
      <c r="AD73" s="491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490" t="s">
        <v>305</v>
      </c>
      <c r="AM73" s="491"/>
      <c r="AN73" s="491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492" t="s">
        <v>47</v>
      </c>
      <c r="D74" s="493"/>
      <c r="E74" s="493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492" t="s">
        <v>47</v>
      </c>
      <c r="AC74" s="493"/>
      <c r="AD74" s="493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492" t="s">
        <v>47</v>
      </c>
      <c r="AM74" s="493"/>
      <c r="AN74" s="493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5" t="s">
        <v>319</v>
      </c>
      <c r="G78" s="655"/>
      <c r="H78" s="655"/>
      <c r="I78" s="655"/>
      <c r="J78" s="655"/>
      <c r="K78" s="655"/>
      <c r="L78" s="655" t="s">
        <v>320</v>
      </c>
      <c r="M78" s="655"/>
      <c r="N78" s="655"/>
      <c r="O78" s="655"/>
      <c r="P78" s="655"/>
      <c r="Q78" s="655"/>
      <c r="R78" s="655" t="s">
        <v>321</v>
      </c>
      <c r="S78" s="655"/>
      <c r="T78" s="655"/>
      <c r="U78" s="655"/>
      <c r="V78" s="655"/>
      <c r="W78" s="655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484" t="s">
        <v>307</v>
      </c>
      <c r="B79" s="485"/>
      <c r="C79" s="485"/>
      <c r="D79" s="485"/>
      <c r="E79" s="486"/>
      <c r="F79" s="142" t="s">
        <v>165</v>
      </c>
      <c r="G79" s="143"/>
      <c r="H79" s="143"/>
      <c r="I79" s="485" t="s">
        <v>328</v>
      </c>
      <c r="J79" s="485" t="s">
        <v>329</v>
      </c>
      <c r="K79" s="485" t="s">
        <v>330</v>
      </c>
      <c r="L79" s="143"/>
      <c r="M79" s="143"/>
      <c r="N79" s="143"/>
      <c r="O79" s="485" t="s">
        <v>328</v>
      </c>
      <c r="P79" s="485" t="s">
        <v>329</v>
      </c>
      <c r="Q79" s="485" t="s">
        <v>330</v>
      </c>
      <c r="R79" s="143"/>
      <c r="S79" s="143"/>
      <c r="T79" s="144"/>
      <c r="U79" s="485" t="s">
        <v>328</v>
      </c>
      <c r="V79" s="485" t="s">
        <v>329</v>
      </c>
      <c r="W79" s="657" t="s">
        <v>330</v>
      </c>
      <c r="Z79" s="484" t="s">
        <v>307</v>
      </c>
      <c r="AA79" s="485"/>
      <c r="AB79" s="485"/>
      <c r="AC79" s="485"/>
      <c r="AD79" s="486"/>
      <c r="AJ79" s="484" t="s">
        <v>307</v>
      </c>
      <c r="AK79" s="485"/>
      <c r="AL79" s="485"/>
      <c r="AM79" s="485"/>
      <c r="AN79" s="486"/>
    </row>
    <row r="80" spans="1:48" ht="17.5" thickBot="1">
      <c r="A80" s="487"/>
      <c r="B80" s="488"/>
      <c r="C80" s="488"/>
      <c r="D80" s="488"/>
      <c r="E80" s="489"/>
      <c r="F80" s="148" t="s">
        <v>44</v>
      </c>
      <c r="G80" s="148" t="s">
        <v>45</v>
      </c>
      <c r="H80" s="148" t="s">
        <v>46</v>
      </c>
      <c r="I80" s="656"/>
      <c r="J80" s="656"/>
      <c r="K80" s="656"/>
      <c r="L80" s="148" t="s">
        <v>44</v>
      </c>
      <c r="M80" s="148" t="s">
        <v>45</v>
      </c>
      <c r="N80" s="148" t="s">
        <v>46</v>
      </c>
      <c r="O80" s="656"/>
      <c r="P80" s="656"/>
      <c r="Q80" s="656"/>
      <c r="R80" s="148" t="s">
        <v>44</v>
      </c>
      <c r="S80" s="148" t="s">
        <v>45</v>
      </c>
      <c r="T80" s="148" t="s">
        <v>46</v>
      </c>
      <c r="U80" s="656"/>
      <c r="V80" s="656"/>
      <c r="W80" s="658"/>
      <c r="Z80" s="487"/>
      <c r="AA80" s="488"/>
      <c r="AB80" s="488"/>
      <c r="AC80" s="488"/>
      <c r="AD80" s="489"/>
      <c r="AJ80" s="487"/>
      <c r="AK80" s="488"/>
      <c r="AL80" s="488"/>
      <c r="AM80" s="488"/>
      <c r="AN80" s="489"/>
    </row>
    <row r="81" spans="1:43" ht="17.5" thickTop="1">
      <c r="A81" s="145">
        <v>2027</v>
      </c>
      <c r="B81" s="110" t="s">
        <v>289</v>
      </c>
      <c r="C81" s="110"/>
      <c r="D81" s="490" t="s">
        <v>324</v>
      </c>
      <c r="E81" s="491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490" t="s">
        <v>324</v>
      </c>
      <c r="AD81" s="491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490" t="s">
        <v>324</v>
      </c>
      <c r="AN81" s="491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494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494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494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495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495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495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490" t="s">
        <v>13</v>
      </c>
      <c r="D86" s="491"/>
      <c r="E86" s="491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490" t="s">
        <v>13</v>
      </c>
      <c r="AC86" s="491"/>
      <c r="AD86" s="491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490" t="s">
        <v>13</v>
      </c>
      <c r="AM86" s="491"/>
      <c r="AN86" s="491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490" t="s">
        <v>301</v>
      </c>
      <c r="D87" s="491"/>
      <c r="E87" s="491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490" t="s">
        <v>301</v>
      </c>
      <c r="AC87" s="491"/>
      <c r="AD87" s="491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490" t="s">
        <v>301</v>
      </c>
      <c r="AM87" s="491"/>
      <c r="AN87" s="491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490" t="s">
        <v>302</v>
      </c>
      <c r="D88" s="491"/>
      <c r="E88" s="491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490" t="s">
        <v>302</v>
      </c>
      <c r="AC88" s="491"/>
      <c r="AD88" s="491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490" t="s">
        <v>302</v>
      </c>
      <c r="AM88" s="491"/>
      <c r="AN88" s="491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490" t="s">
        <v>303</v>
      </c>
      <c r="D89" s="491"/>
      <c r="E89" s="491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490" t="s">
        <v>303</v>
      </c>
      <c r="AC89" s="491"/>
      <c r="AD89" s="491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490" t="s">
        <v>303</v>
      </c>
      <c r="AM89" s="491"/>
      <c r="AN89" s="491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490" t="s">
        <v>304</v>
      </c>
      <c r="D90" s="491"/>
      <c r="E90" s="491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490" t="s">
        <v>304</v>
      </c>
      <c r="AC90" s="491"/>
      <c r="AD90" s="491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490" t="s">
        <v>304</v>
      </c>
      <c r="AM90" s="491"/>
      <c r="AN90" s="491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490" t="s">
        <v>305</v>
      </c>
      <c r="D91" s="491"/>
      <c r="E91" s="491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490" t="s">
        <v>305</v>
      </c>
      <c r="AC91" s="491"/>
      <c r="AD91" s="491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490" t="s">
        <v>305</v>
      </c>
      <c r="AM91" s="491"/>
      <c r="AN91" s="491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492" t="s">
        <v>47</v>
      </c>
      <c r="D92" s="493"/>
      <c r="E92" s="493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492" t="s">
        <v>47</v>
      </c>
      <c r="AC92" s="493"/>
      <c r="AD92" s="493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492" t="s">
        <v>47</v>
      </c>
      <c r="AM92" s="493"/>
      <c r="AN92" s="493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72" t="s">
        <v>421</v>
      </c>
      <c r="U7" s="473"/>
      <c r="V7" s="474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66"/>
      <c r="U10" s="181" t="s">
        <v>168</v>
      </c>
      <c r="V10" s="468" t="s">
        <v>10</v>
      </c>
      <c r="W10" s="470">
        <v>1.55</v>
      </c>
      <c r="X10" s="461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66"/>
      <c r="U11" s="176" t="s">
        <v>416</v>
      </c>
      <c r="V11" s="469"/>
      <c r="W11" s="471"/>
      <c r="X11" s="462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66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66"/>
      <c r="U15" s="464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66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65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66"/>
      <c r="U20" s="181" t="s">
        <v>168</v>
      </c>
      <c r="V20" s="468" t="s">
        <v>10</v>
      </c>
      <c r="W20" s="470">
        <v>1.55</v>
      </c>
      <c r="X20" s="461">
        <v>1</v>
      </c>
    </row>
    <row r="21" spans="1:24">
      <c r="T21" s="466"/>
      <c r="U21" s="176" t="s">
        <v>416</v>
      </c>
      <c r="V21" s="469"/>
      <c r="W21" s="471"/>
      <c r="X21" s="462"/>
    </row>
    <row r="22" spans="1:24">
      <c r="T22" s="466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24">
      <c r="T25" s="466"/>
      <c r="U25" s="464"/>
      <c r="V25" s="180" t="s">
        <v>10</v>
      </c>
      <c r="W25" s="167">
        <v>1.96</v>
      </c>
      <c r="X25" s="168">
        <v>1.91</v>
      </c>
    </row>
    <row r="26" spans="1:24">
      <c r="T26" s="466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  <mergeCell ref="T7:V7"/>
    <mergeCell ref="T8:T17"/>
    <mergeCell ref="V10:V11"/>
    <mergeCell ref="W10:W11"/>
    <mergeCell ref="X10:X11"/>
    <mergeCell ref="U14:U15"/>
    <mergeCell ref="T18:T27"/>
    <mergeCell ref="V20:V21"/>
    <mergeCell ref="W20:W21"/>
    <mergeCell ref="X20:X21"/>
    <mergeCell ref="U24:U2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2050</v>
      </c>
      <c r="B2" s="411">
        <f>'A.일산테크노밸리(859991)_수정'!EH140</f>
        <v>9925.9000364209896</v>
      </c>
      <c r="C2" s="411">
        <f>'E.관광문화단지(849301)_수정'!EQ60+'C.장항공공주택지구(849992)'!EY180+'B.고양영상밸리(849991)_수정'!EQ108</f>
        <v>15508.343032590848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KTDB_TripDistribution_2050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2022-03-28T09:25:31Z</dcterms:modified>
</cp:coreProperties>
</file>